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cibseorg.sharepoint.com/sites/CIBSE-Certification/Shared Documents/NABERS/DfP/"/>
    </mc:Choice>
  </mc:AlternateContent>
  <xr:revisionPtr revIDLastSave="0" documentId="8_{8C84B0F1-B894-4078-8FC4-3BCD39B7F05D}" xr6:coauthVersionLast="47" xr6:coauthVersionMax="47" xr10:uidLastSave="{00000000-0000-0000-0000-000000000000}"/>
  <workbookProtection workbookAlgorithmName="SHA-512" workbookHashValue="RPouAVfJhCyNIsMZ/mnVs8X1Fy04dBo2avzrIKUwvYWdZgdx1EOUeFrXoWLd3d9/AvSI1nKUynRmLyj2qgyV3w==" workbookSaltValue="nnkmyLf31HPI4foazRtXeA==" workbookSpinCount="100000" lockStructure="1"/>
  <bookViews>
    <workbookView xWindow="-120" yWindow="-120" windowWidth="29040" windowHeight="15840" xr2:uid="{5553F346-D567-41FB-A546-89BC3193FA8C}"/>
  </bookViews>
  <sheets>
    <sheet name="ReadMe" sheetId="38" r:id="rId1"/>
    <sheet name="BB Reverse Calc" sheetId="26" r:id="rId2"/>
    <sheet name="BB Simple Calc" sheetId="23" r:id="rId3"/>
    <sheet name="BB Service Inclusions" sheetId="25" r:id="rId4"/>
    <sheet name="WB Reverse Calc" sheetId="30" r:id="rId5"/>
    <sheet name="WB Simple Calc" sheetId="33" r:id="rId6"/>
    <sheet name="Tenancy Reverse Calc" sheetId="34" r:id="rId7"/>
    <sheet name="Tenancy Simple Calc" sheetId="35" r:id="rId8"/>
    <sheet name="Version Control - QA details" sheetId="39" state="hidden" r:id="rId9"/>
    <sheet name="Reverse Calculator (pre QA fix)" sheetId="10" state="hidden" r:id="rId10"/>
    <sheet name="DeltaQ QA WB&amp;T" sheetId="36" state="hidden" r:id="rId11"/>
    <sheet name="DeltaQ QA Checks" sheetId="27" state="hidden" r:id="rId12"/>
    <sheet name="QA Checks" sheetId="20" state="hidden" r:id="rId13"/>
    <sheet name="QA Checks (DQ update)" sheetId="28" state="hidden" r:id="rId14"/>
    <sheet name="Star Bands" sheetId="19" state="hidden" r:id="rId15"/>
    <sheet name="Climate_pcode_xref" sheetId="17" state="hidden" r:id="rId16"/>
    <sheet name="Climate_zones" sheetId="18" state="hidden" r:id="rId17"/>
  </sheets>
  <definedNames>
    <definedName name="_xlnm._FilterDatabase" localSheetId="10" hidden="1">'DeltaQ QA WB&amp;T'!$A$3:$G$3</definedName>
    <definedName name="ASInclusions">'BB Service Inclusions'!$N$10:$N$232</definedName>
    <definedName name="_xlnm.Print_Area" localSheetId="1">'BB Reverse Calc'!$A$1:$J$67</definedName>
    <definedName name="_xlnm.Print_Area" localSheetId="3">'BB Service Inclusions'!#REF!</definedName>
    <definedName name="_xlnm.Print_Area" localSheetId="2">'BB Simple Calc'!$A$1:$J$81</definedName>
    <definedName name="_xlnm.Print_Area" localSheetId="0">ReadMe!$A$1:$J$13</definedName>
    <definedName name="_xlnm.Print_Area" localSheetId="9">'Reverse Calculator (pre QA fix)'!$A$62:$E$62</definedName>
    <definedName name="_xlnm.Print_Area" localSheetId="6">'Tenancy Reverse Calc'!$A$1:$J$70</definedName>
    <definedName name="_xlnm.Print_Area" localSheetId="7">'Tenancy Simple Calc'!$A$1:$J$88</definedName>
    <definedName name="_xlnm.Print_Area" localSheetId="4">'WB Reverse Calc'!$A$1:$J$66</definedName>
    <definedName name="_xlnm.Print_Area" localSheetId="5">'WB Simple Calc'!$A$1:$J$82</definedName>
    <definedName name="StarBands">'Star Bands'!$B$4:$C$16</definedName>
    <definedName name="Stat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4" i="26" l="1"/>
  <c r="C95" i="34"/>
  <c r="C95" i="30"/>
  <c r="I14" i="23"/>
  <c r="I19" i="26"/>
  <c r="I14" i="35"/>
  <c r="I19" i="34"/>
  <c r="I14" i="33"/>
  <c r="I19" i="30"/>
  <c r="C51" i="23"/>
  <c r="C51" i="33"/>
  <c r="C73" i="26"/>
  <c r="C73" i="30"/>
  <c r="C51" i="35"/>
  <c r="C73" i="34"/>
  <c r="B32" i="34"/>
  <c r="I21" i="30"/>
  <c r="I21" i="34"/>
  <c r="I16" i="35"/>
  <c r="I16" i="33"/>
  <c r="L17" i="25"/>
  <c r="L18" i="25"/>
  <c r="L19" i="25"/>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16" i="25"/>
  <c r="E20" i="36"/>
  <c r="E33" i="36"/>
  <c r="C63" i="35" l="1"/>
  <c r="C84" i="26"/>
  <c r="C63" i="33"/>
  <c r="C64" i="33" s="1"/>
  <c r="C59" i="23"/>
  <c r="C81" i="26"/>
  <c r="C74" i="26"/>
  <c r="B29" i="35"/>
  <c r="B20" i="35"/>
  <c r="C59" i="35"/>
  <c r="C60" i="35" s="1"/>
  <c r="C59" i="33"/>
  <c r="C81" i="30"/>
  <c r="C82" i="30" s="1"/>
  <c r="C81" i="34"/>
  <c r="B25" i="34" l="1"/>
  <c r="F30" i="35"/>
  <c r="F29" i="35"/>
  <c r="F28" i="35"/>
  <c r="D76" i="35" l="1"/>
  <c r="D75" i="35"/>
  <c r="C64" i="35" s="1"/>
  <c r="C65" i="35" s="1"/>
  <c r="C53" i="35"/>
  <c r="C52" i="35"/>
  <c r="C58" i="35"/>
  <c r="F38" i="35"/>
  <c r="C60" i="33"/>
  <c r="D94" i="34"/>
  <c r="D93" i="34"/>
  <c r="C85" i="34"/>
  <c r="F41" i="34" s="1"/>
  <c r="C82" i="34"/>
  <c r="C75" i="34"/>
  <c r="C74" i="34"/>
  <c r="C80" i="34"/>
  <c r="F13" i="34"/>
  <c r="D75" i="33"/>
  <c r="D74" i="33"/>
  <c r="C53" i="33"/>
  <c r="C52" i="33"/>
  <c r="C58" i="33"/>
  <c r="F32" i="33"/>
  <c r="D94" i="30"/>
  <c r="D93" i="30"/>
  <c r="C85" i="30"/>
  <c r="F37" i="30" s="1"/>
  <c r="C75" i="30"/>
  <c r="C74" i="30"/>
  <c r="C80" i="30"/>
  <c r="B25" i="30"/>
  <c r="F13" i="30"/>
  <c r="C62" i="35" l="1"/>
  <c r="C54" i="33"/>
  <c r="I13" i="33" s="1"/>
  <c r="C54" i="35"/>
  <c r="C76" i="34"/>
  <c r="C78" i="34" s="1"/>
  <c r="C84" i="34"/>
  <c r="C76" i="30"/>
  <c r="C77" i="30" s="1"/>
  <c r="C56" i="33" l="1"/>
  <c r="C56" i="35"/>
  <c r="I13" i="35"/>
  <c r="I18" i="34"/>
  <c r="C55" i="33"/>
  <c r="C55" i="35"/>
  <c r="C77" i="34"/>
  <c r="C79" i="34" s="1"/>
  <c r="C86" i="34" s="1"/>
  <c r="C87" i="34" s="1"/>
  <c r="C66" i="35"/>
  <c r="C68" i="35" s="1"/>
  <c r="C42" i="35" s="1"/>
  <c r="I18" i="30"/>
  <c r="C78" i="30"/>
  <c r="C79" i="30" s="1"/>
  <c r="C84" i="30" s="1"/>
  <c r="C86" i="30" s="1"/>
  <c r="C87" i="30" s="1"/>
  <c r="F49" i="34" l="1"/>
  <c r="F48" i="34"/>
  <c r="F47" i="34"/>
  <c r="F46" i="34"/>
  <c r="F45" i="34"/>
  <c r="F44" i="34"/>
  <c r="F40" i="30"/>
  <c r="F45" i="30"/>
  <c r="F43" i="30"/>
  <c r="F42" i="30"/>
  <c r="F41" i="30"/>
  <c r="F44" i="30"/>
  <c r="C57" i="35"/>
  <c r="C57" i="33"/>
  <c r="C62" i="33" s="1"/>
  <c r="C65" i="33" s="1"/>
  <c r="C48" i="35"/>
  <c r="D43" i="35" s="1"/>
  <c r="C67" i="35"/>
  <c r="D41" i="35" s="1"/>
  <c r="F57" i="30"/>
  <c r="F58" i="30" s="1"/>
  <c r="F60" i="30" l="1"/>
  <c r="F61" i="30"/>
  <c r="F62" i="30"/>
  <c r="F63" i="30"/>
  <c r="F59" i="30"/>
  <c r="F64" i="30"/>
  <c r="F61" i="34"/>
  <c r="F62" i="34" s="1"/>
  <c r="C66" i="33"/>
  <c r="D35" i="33" s="1"/>
  <c r="C67" i="33"/>
  <c r="C36" i="33" s="1"/>
  <c r="F44" i="10"/>
  <c r="D93" i="26"/>
  <c r="D92" i="26"/>
  <c r="F38" i="26"/>
  <c r="C75" i="26"/>
  <c r="C80" i="26"/>
  <c r="B23" i="26"/>
  <c r="F13" i="26"/>
  <c r="C90" i="10"/>
  <c r="D95" i="10"/>
  <c r="D94" i="10"/>
  <c r="D83" i="10"/>
  <c r="D82" i="10"/>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B19" i="25"/>
  <c r="B26" i="25"/>
  <c r="B16" i="25"/>
  <c r="D73" i="23"/>
  <c r="D74" i="23"/>
  <c r="B15" i="25"/>
  <c r="F1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5" i="25"/>
  <c r="B24" i="25"/>
  <c r="B23" i="25"/>
  <c r="B22" i="25"/>
  <c r="B21" i="25"/>
  <c r="B20" i="25"/>
  <c r="B18" i="25"/>
  <c r="B17" i="25"/>
  <c r="C58" i="23"/>
  <c r="C53" i="23"/>
  <c r="C52" i="23"/>
  <c r="F33" i="10"/>
  <c r="F12" i="10"/>
  <c r="B22" i="10"/>
  <c r="C65" i="10"/>
  <c r="C72" i="10"/>
  <c r="C66" i="10"/>
  <c r="C67" i="10"/>
  <c r="F37" i="23"/>
  <c r="J17" i="10"/>
  <c r="C71" i="10"/>
  <c r="C74" i="10"/>
  <c r="C76" i="10"/>
  <c r="C77" i="10"/>
  <c r="F53" i="10"/>
  <c r="F54" i="10"/>
  <c r="F36" i="10"/>
  <c r="F39" i="10"/>
  <c r="F58" i="10"/>
  <c r="F38" i="10"/>
  <c r="F57" i="10"/>
  <c r="F40" i="10"/>
  <c r="F59" i="10"/>
  <c r="F55" i="10"/>
  <c r="F41" i="10"/>
  <c r="F60" i="10"/>
  <c r="F37" i="10"/>
  <c r="F56" i="10"/>
  <c r="F45" i="10"/>
  <c r="F50" i="10"/>
  <c r="F46" i="10"/>
  <c r="F48" i="10"/>
  <c r="F49" i="10"/>
  <c r="F51" i="10"/>
  <c r="F47" i="10"/>
  <c r="F48" i="30" l="1"/>
  <c r="F49" i="30" s="1"/>
  <c r="F53" i="30" s="1"/>
  <c r="L13" i="25"/>
  <c r="B28" i="23" s="1"/>
  <c r="C42" i="33"/>
  <c r="D37" i="33" s="1"/>
  <c r="F63" i="34"/>
  <c r="F67" i="34"/>
  <c r="F68" i="34"/>
  <c r="F64" i="34"/>
  <c r="F65" i="34"/>
  <c r="F66" i="34"/>
  <c r="B13" i="25"/>
  <c r="C54" i="23"/>
  <c r="C56" i="23" s="1"/>
  <c r="C76" i="26"/>
  <c r="I18" i="26" s="1"/>
  <c r="H28" i="23" l="1"/>
  <c r="C62" i="23" s="1"/>
  <c r="C63" i="23" s="1"/>
  <c r="F51" i="30"/>
  <c r="F54" i="30"/>
  <c r="F55" i="30"/>
  <c r="F50" i="30"/>
  <c r="F52" i="30"/>
  <c r="F52" i="34"/>
  <c r="F53" i="34" s="1"/>
  <c r="F55" i="34" s="1"/>
  <c r="I13" i="23"/>
  <c r="C55" i="23"/>
  <c r="C57" i="23" s="1"/>
  <c r="C77" i="26"/>
  <c r="C78" i="26"/>
  <c r="F58" i="34" l="1"/>
  <c r="F54" i="34"/>
  <c r="F59" i="34"/>
  <c r="F57" i="34"/>
  <c r="F56" i="34"/>
  <c r="C61" i="23"/>
  <c r="C79" i="26"/>
  <c r="C64" i="23" l="1"/>
  <c r="C65" i="23" s="1"/>
  <c r="D40" i="23" s="1"/>
  <c r="C83" i="26"/>
  <c r="C85" i="26" l="1"/>
  <c r="C86" i="26" s="1"/>
  <c r="C66" i="23"/>
  <c r="F46" i="26" l="1"/>
  <c r="F45" i="26"/>
  <c r="F44" i="26"/>
  <c r="F42" i="26"/>
  <c r="F61" i="26" s="1"/>
  <c r="F43" i="26"/>
  <c r="F41" i="26"/>
  <c r="F58" i="26"/>
  <c r="F59" i="26" s="1"/>
  <c r="C47" i="23"/>
  <c r="D42" i="23" s="1"/>
  <c r="F49" i="26" l="1"/>
  <c r="F62" i="26"/>
  <c r="F60" i="26"/>
  <c r="F64" i="26"/>
  <c r="F65" i="26"/>
  <c r="F63" i="26"/>
  <c r="F50" i="26" l="1"/>
  <c r="F52" i="26" s="1"/>
  <c r="F54" i="26" l="1"/>
  <c r="F56" i="26"/>
  <c r="F53" i="26"/>
  <c r="F55" i="26"/>
  <c r="F51" i="26"/>
</calcChain>
</file>

<file path=xl/sharedStrings.xml><?xml version="1.0" encoding="utf-8"?>
<sst xmlns="http://schemas.openxmlformats.org/spreadsheetml/2006/main" count="1833" uniqueCount="576">
  <si>
    <t>NABERS UK 
Simple and Reverse Calculators - Energy for Offices</t>
  </si>
  <si>
    <t>Version:</t>
  </si>
  <si>
    <t>Date:</t>
  </si>
  <si>
    <r>
      <t xml:space="preserve">Reverse Calculators:
</t>
    </r>
    <r>
      <rPr>
        <sz val="10"/>
        <rFont val="Arial"/>
        <family val="2"/>
      </rPr>
      <t>The reverse calculator for Energy for Offices helps you calculate the maximum amount of energy an office building can use to achieve a star rating that you specify. The output is the estimated maximum amount of energy allowed to be used to achieve the rating you nominate.</t>
    </r>
  </si>
  <si>
    <r>
      <t xml:space="preserve">Simple Calculators:
</t>
    </r>
    <r>
      <rPr>
        <sz val="10"/>
        <rFont val="Arial"/>
        <family val="2"/>
      </rPr>
      <t xml:space="preserve">The simple rating calculator for Energy for Offices helps you calculate the star rating of an office building for an amount of energy that you specify. </t>
    </r>
  </si>
  <si>
    <t>NABERS UK 
Reverse Calculator - Energy for Offices</t>
  </si>
  <si>
    <t>The reverse calculator for Energy for Offices helps you calculate the maximum amount of energy an office building can use to achieve a star rating that you specify. 
The output is the estimated maximum amount of energy allowed to be used to achieve the rating you nominate.</t>
  </si>
  <si>
    <t>Base Building</t>
  </si>
  <si>
    <t>1. ENTER THE STAR RATING YOU WISH TO ACHIEVE</t>
  </si>
  <si>
    <t>STARS</t>
  </si>
  <si>
    <t>2. ENTER THE BASE BUILDING INFORMATION</t>
  </si>
  <si>
    <t>Building Postcode</t>
  </si>
  <si>
    <t>Hours each week with occupancy levels of 20% or more (hrs/week)</t>
  </si>
  <si>
    <t>Net Internal Area of the building (m2)</t>
  </si>
  <si>
    <t>Percentage Breakdown of Energy Consumption:</t>
  </si>
  <si>
    <t>Electricity (kWh)</t>
  </si>
  <si>
    <t>Gas (kWh)</t>
  </si>
  <si>
    <t>District Heating (kWh)</t>
  </si>
  <si>
    <t>District Cooling (kWh)</t>
  </si>
  <si>
    <t>Coal (kg)</t>
  </si>
  <si>
    <t>Diesel (L)</t>
  </si>
  <si>
    <t>Server Room Thermal Energy Consumption:</t>
  </si>
  <si>
    <t>Heating Hot Water (kWhth)</t>
  </si>
  <si>
    <t>Leave blank if no server room thermal energy</t>
  </si>
  <si>
    <t>Chilled Water (kWhth)</t>
  </si>
  <si>
    <t>Condenser Water (kWhth)</t>
  </si>
  <si>
    <t>3. RESULTS</t>
  </si>
  <si>
    <t>Benchmarking factor at selected rating</t>
  </si>
  <si>
    <t>Maximum Allowable Energy Consumption</t>
  </si>
  <si>
    <t>Electricity</t>
  </si>
  <si>
    <t>kWh p.a</t>
  </si>
  <si>
    <t>Gas</t>
  </si>
  <si>
    <t>District Heating</t>
  </si>
  <si>
    <t>District Cooling</t>
  </si>
  <si>
    <t>Coal</t>
  </si>
  <si>
    <t>kg p.a</t>
  </si>
  <si>
    <t>Diesel</t>
  </si>
  <si>
    <t>L p.a</t>
  </si>
  <si>
    <t>Max total energy use (kWh)</t>
  </si>
  <si>
    <t>Max total energy intensity (kWh)</t>
  </si>
  <si>
    <t>kWh/m² p.a</t>
  </si>
  <si>
    <t>Electricity energy intensity (kWh)</t>
  </si>
  <si>
    <t>Gas energy intensity (kWh)</t>
  </si>
  <si>
    <t>District heating energy intensity (kWh)</t>
  </si>
  <si>
    <t>District cooling energy intensity (kWh)</t>
  </si>
  <si>
    <t>Coal energy intensity (kWh)</t>
  </si>
  <si>
    <t>Diesel energy intensity (kWh)</t>
  </si>
  <si>
    <t>Max total energy use (kWh electricity equivalent)</t>
  </si>
  <si>
    <t>kWhe p.a</t>
  </si>
  <si>
    <t>Max total energy intensity (kWh electricity equivalent)</t>
  </si>
  <si>
    <t>kWhe/m² p.a</t>
  </si>
  <si>
    <t>Electricity energy intensity (kWh electricity equivalent)</t>
  </si>
  <si>
    <t>Gas energy intensity (kWh electricity equivalent)</t>
  </si>
  <si>
    <t>District heating energy intensity (kWh electricity equivalent)</t>
  </si>
  <si>
    <t>District cooling energy intensity (kWh electricity equivalent)</t>
  </si>
  <si>
    <t>Coal energy intensity (kWh electricity equivalent)</t>
  </si>
  <si>
    <t>Diesel energy intensity (kWh electricity equivalent)</t>
  </si>
  <si>
    <t>Calculations</t>
  </si>
  <si>
    <t>h</t>
  </si>
  <si>
    <t>pc lookup 1</t>
  </si>
  <si>
    <t>pc lookup 2</t>
  </si>
  <si>
    <t>climate zone</t>
  </si>
  <si>
    <t>HDD_15.5</t>
  </si>
  <si>
    <t>CDD_15.5</t>
  </si>
  <si>
    <t>climate correction</t>
  </si>
  <si>
    <t>hours correction</t>
  </si>
  <si>
    <t>server room adjustment</t>
  </si>
  <si>
    <t>B_M(Dataset) (universal benchmark)</t>
  </si>
  <si>
    <t>B_M(x,h) (adjusted benchmark)</t>
  </si>
  <si>
    <t>BF (benchmarking factor)</t>
  </si>
  <si>
    <t>Site energy intensity (kWh/m²)</t>
  </si>
  <si>
    <t>kWh electricity equivalent</t>
  </si>
  <si>
    <t>EEFelec</t>
  </si>
  <si>
    <t>EEFgas</t>
  </si>
  <si>
    <t>EEFDH</t>
  </si>
  <si>
    <t>EEFDC</t>
  </si>
  <si>
    <t>EEFCon</t>
  </si>
  <si>
    <t>Conversion Factors</t>
  </si>
  <si>
    <t>EEFCoal</t>
  </si>
  <si>
    <t>EEFDiesel</t>
  </si>
  <si>
    <t>EEF_Overall</t>
  </si>
  <si>
    <t>Version Historry</t>
  </si>
  <si>
    <t>v</t>
  </si>
  <si>
    <t>Added benchmark adjustment for server room thermal energy</t>
  </si>
  <si>
    <t>Added data validation checks.</t>
  </si>
  <si>
    <t>Added "Base Building" heading</t>
  </si>
  <si>
    <t xml:space="preserve">Added a note to the Hours input. </t>
  </si>
  <si>
    <t>Form updated such that a rating will not be calculated if Hours is left empty</t>
  </si>
  <si>
    <t xml:space="preserve">Updated equations in F41 - F46, and added EFF_Overall - to enable a non-electric building to be rated. </t>
  </si>
  <si>
    <t>NABERS UK
Simple Calculator - Energy for Offices</t>
  </si>
  <si>
    <r>
      <t xml:space="preserve">The simple rating calculator for Energy for Offices helps you calculate the star rating of an office building for an amount of energy that you specify. 
</t>
    </r>
    <r>
      <rPr>
        <sz val="12"/>
        <rFont val="Arial"/>
        <family val="2"/>
      </rPr>
      <t>Users may also wish to use the service inclusions calculator (see separate tab) to assist with calculating the total energy consumption. The additional service inclusions total is shown in cell H27 and added to the rated electricity consumption when a positive value is registered in the service inclusions tab.</t>
    </r>
  </si>
  <si>
    <t>1. ENTER THE BASE BUILDING INFORMATION</t>
  </si>
  <si>
    <t>Energy Consumption:</t>
  </si>
  <si>
    <t>2. RESULTS</t>
  </si>
  <si>
    <t>STAR RATING</t>
  </si>
  <si>
    <t>Tracking Indicator</t>
  </si>
  <si>
    <t>Results are an indication only and cannot be promoted or published.</t>
  </si>
  <si>
    <t>Decimal Tracking Indicator</t>
  </si>
  <si>
    <t>server room correction</t>
  </si>
  <si>
    <t>Star Rating</t>
  </si>
  <si>
    <t>Decimal Star Rating</t>
  </si>
  <si>
    <t>Version History</t>
  </si>
  <si>
    <t>Removed "Total Energy Consumption" field which was a simple sum in cell H22 of the inputs for each energy source</t>
  </si>
  <si>
    <t>Added automatic inclusion of additional service inclusions, added data validation checks.</t>
  </si>
  <si>
    <t xml:space="preserve">Updated default pump for hot water circulation on the "BB Service Inclusions" tab from 6.5kWh/m2 to 1.9 kWh/m2. </t>
  </si>
  <si>
    <t>NABERS UK 
Service Inclusions Calculator - Energy for Offices</t>
  </si>
  <si>
    <r>
      <t xml:space="preserve">Version:                  </t>
    </r>
    <r>
      <rPr>
        <sz val="10"/>
        <color rgb="FF00799A"/>
        <rFont val="Arial"/>
        <family val="2"/>
      </rPr>
      <t>1</t>
    </r>
  </si>
  <si>
    <t>The service inclusions calculator allows the user to calculate base building services which are not captured by base building energy metering (e.g. fed from a tenant electricity board). "Deemed energy" associated with these services will be added to the Simple Calculator energy when added to this spreadsheet</t>
  </si>
  <si>
    <t>ADDITIONAL SERVICE INCLUSIONS</t>
  </si>
  <si>
    <t>Use this tab to enter base-building services which are not captured by base-building energy metering (e.g. fed from a tenant electricity board)
"Deemed energy" associated with these services will be added to the rated energy.</t>
  </si>
  <si>
    <t>Total Additional Service Inclusion (kWh)</t>
  </si>
  <si>
    <t>Functional Space Description</t>
  </si>
  <si>
    <t>Area</t>
  </si>
  <si>
    <t>Hours per Week</t>
  </si>
  <si>
    <t>Area X Hours</t>
  </si>
  <si>
    <t>Fan Coil Motors</t>
  </si>
  <si>
    <t>On-floor Pumping (Heating)</t>
  </si>
  <si>
    <t>On-floor Pumping (Cooling)</t>
  </si>
  <si>
    <t>On-Floor Fans (outside air fans/local exhaust)</t>
  </si>
  <si>
    <t>Description</t>
  </si>
  <si>
    <t>Additional Service Inclusion Energy (kWh)</t>
  </si>
  <si>
    <t>&lt;Select&gt;</t>
  </si>
  <si>
    <t>Whole Building</t>
  </si>
  <si>
    <t>2. ENTER THE WHOLE BUILDING INFORMATION</t>
  </si>
  <si>
    <t>Hours each week that the whole building has occupancy levels of 20% or more (hrs/week)</t>
  </si>
  <si>
    <r>
      <t>Net Internal Area of the building (m</t>
    </r>
    <r>
      <rPr>
        <b/>
        <sz val="10"/>
        <rFont val="Calibri"/>
        <family val="2"/>
      </rPr>
      <t>²</t>
    </r>
    <r>
      <rPr>
        <b/>
        <sz val="10"/>
        <rFont val="Arial"/>
        <family val="2"/>
      </rPr>
      <t>)</t>
    </r>
  </si>
  <si>
    <t>Number of Occupied Workstations</t>
  </si>
  <si>
    <t>occupancy (sqm per occupied workstation)</t>
  </si>
  <si>
    <t>occupancy adjustment</t>
  </si>
  <si>
    <t>Added WB Reverse Calc</t>
  </si>
  <si>
    <t xml:space="preserve">The simple rating calculator for Energy for Offices helps you calculate the star rating of an office building for an amount of energy that you specify. 
</t>
  </si>
  <si>
    <t>1. ENTER THE WHOLE BUILDING INFORMATION</t>
  </si>
  <si>
    <t>Net Internal Area of the building (m²)</t>
  </si>
  <si>
    <t>Added WB Simple Calculator</t>
  </si>
  <si>
    <t>Tenancy</t>
  </si>
  <si>
    <t>2. ENTER THE TENANCY INFORMATION</t>
  </si>
  <si>
    <t>Hours each week that the tenancy has occupancy levels of 20% or more (hrs/week)</t>
  </si>
  <si>
    <t>Net Internal Area of the tenancy (m²)</t>
  </si>
  <si>
    <t>Are there any server rooms in this tenancy that is provided energy from the base building?</t>
  </si>
  <si>
    <t>Occupancy (sqm per occupied workstation)</t>
  </si>
  <si>
    <t>new</t>
  </si>
  <si>
    <t xml:space="preserve">The simple rating calculator for Energy for Offices helps you calculate the star rating of an office building for an amount of energy that you specify. 
</t>
  </si>
  <si>
    <t>1. ENTER THE TENANCY INFORMATION</t>
  </si>
  <si>
    <t>server room energy</t>
  </si>
  <si>
    <t>Added Tenancy Simple Calc</t>
  </si>
  <si>
    <r>
      <t xml:space="preserve">Department of Planning, Industries and Environment
</t>
    </r>
    <r>
      <rPr>
        <sz val="8"/>
        <color indexed="21"/>
        <rFont val="Arial"/>
        <family val="2"/>
      </rPr>
      <t>4 Parramatta Square, 12 Darcy Street
Parramatta, NSW 2150</t>
    </r>
  </si>
  <si>
    <r>
      <t xml:space="preserve">T </t>
    </r>
    <r>
      <rPr>
        <sz val="8"/>
        <color indexed="21"/>
        <rFont val="Arial"/>
        <family val="2"/>
      </rPr>
      <t>(02) 9995 6598</t>
    </r>
    <r>
      <rPr>
        <b/>
        <sz val="8"/>
        <color indexed="21"/>
        <rFont val="Arial"/>
        <family val="2"/>
      </rPr>
      <t xml:space="preserve">
E</t>
    </r>
    <r>
      <rPr>
        <sz val="8"/>
        <color indexed="21"/>
        <rFont val="Arial"/>
        <family val="2"/>
      </rPr>
      <t xml:space="preserve"> info@environment.nsw.gov.au </t>
    </r>
    <r>
      <rPr>
        <b/>
        <sz val="8"/>
        <color indexed="21"/>
        <rFont val="Arial"/>
        <family val="2"/>
      </rPr>
      <t xml:space="preserve">nabers.gov.au </t>
    </r>
  </si>
  <si>
    <t>NABERS UK Energy for offices
Reverse Calculator</t>
  </si>
  <si>
    <t>The NABERS UK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</si>
  <si>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PO16</t>
  </si>
  <si>
    <t>RESULTS</t>
  </si>
  <si>
    <t>kWh per annum</t>
  </si>
  <si>
    <t>kg per annum</t>
  </si>
  <si>
    <t>L per annum</t>
  </si>
  <si>
    <t>kWh/m² per annum</t>
  </si>
  <si>
    <t>kWhe per annum</t>
  </si>
  <si>
    <t>kWhe/m² per annum</t>
  </si>
  <si>
    <t>De L a kWh</t>
  </si>
  <si>
    <t>*38.6</t>
  </si>
  <si>
    <t>/3.6</t>
  </si>
  <si>
    <t>MJ/kWh</t>
  </si>
  <si>
    <t>MJ/kg</t>
  </si>
  <si>
    <t>Oil</t>
  </si>
  <si>
    <t>MJ/L</t>
  </si>
  <si>
    <t>Date: April 2022</t>
  </si>
  <si>
    <t>Password</t>
  </si>
  <si>
    <t>DQ internal (Will)</t>
  </si>
  <si>
    <t>Test number</t>
  </si>
  <si>
    <t>Sheet Name</t>
  </si>
  <si>
    <t>Testing Type</t>
  </si>
  <si>
    <t>Functionality</t>
  </si>
  <si>
    <t>Test</t>
  </si>
  <si>
    <t>Pass/Fail</t>
  </si>
  <si>
    <t>Comments (WJ)</t>
  </si>
  <si>
    <t xml:space="preserve">Comments JY </t>
  </si>
  <si>
    <t>All</t>
  </si>
  <si>
    <t>General</t>
  </si>
  <si>
    <t>no spelling mistakes/Typos</t>
  </si>
  <si>
    <t>BB Reverse Calc</t>
  </si>
  <si>
    <t>regression testing - BB</t>
  </si>
  <si>
    <t>Sheet should work the same way and poroduce the same results as the original Sheet (Reverse Calc)</t>
  </si>
  <si>
    <t>"BB Reverse Calc" produces the same results as the original version "Reverse Calc"</t>
  </si>
  <si>
    <t>Pass</t>
  </si>
  <si>
    <t>Spot checking different combinations of values returned identical results between calculators.</t>
  </si>
  <si>
    <t>BB Simple Calc</t>
  </si>
  <si>
    <t>Sheet should work the same way and poroduce the same results as the original Sheet (Simple Calc)</t>
  </si>
  <si>
    <t>"BB Simple Calc" produces the same results as the original version "Simple Calc"</t>
  </si>
  <si>
    <t>BB Service Inclusions</t>
  </si>
  <si>
    <t>Sheet should work the same way and poroduce the same results as the original Sheet (Service Inclusions)</t>
  </si>
  <si>
    <t>BB Service Inclusions produce the same results within the sheet, compared to the original "Service Inclusions" sheet.  When the same user input values are entered</t>
  </si>
  <si>
    <t>"BB Simple Calc" produces the same results as the original version "Simple Calc" when BB Service Inclusions spreadhseet is used</t>
  </si>
  <si>
    <t>WB Reverse Calc</t>
  </si>
  <si>
    <t>New functionality - WB Reverse Calc</t>
  </si>
  <si>
    <t>Error messages when user input invalid data</t>
  </si>
  <si>
    <t>User input values - User is prevent for entering invalid data into the user input fields. If they do, the error message that appears is valid (further detailed below)</t>
  </si>
  <si>
    <t>All Input cells ensure valid range and data type.</t>
  </si>
  <si>
    <t>New Functionality</t>
  </si>
  <si>
    <t>Error - building postcode</t>
  </si>
  <si>
    <t>An error pops up when an invalid postcode is entered.</t>
  </si>
  <si>
    <t>Satisfied. Not clear from the front end how a valid postcode is determined, tested by spot checking known valid codes and obviously invalid ones.</t>
  </si>
  <si>
    <t>Error - User input Hours</t>
  </si>
  <si>
    <t>An error pops up when an invalid value is entered (e.g. negative, not a number)</t>
  </si>
  <si>
    <t>Satisfied.</t>
  </si>
  <si>
    <t>Error - User input Area</t>
  </si>
  <si>
    <t>Error - User input number of occupied workstations</t>
  </si>
  <si>
    <t>Error - User input % breakdown of energy consumption</t>
  </si>
  <si>
    <t>if the percentage provided does not sum up to 100%, a message is displayed</t>
  </si>
  <si>
    <t>An error pops up when an invalid value is entered (e.g. negative, not a number, number &gt; 100)</t>
  </si>
  <si>
    <t xml:space="preserve">Results are calculated </t>
  </si>
  <si>
    <t>results are displayed and shown when the user input values are entered in sections 1 and 2 of the sheet</t>
  </si>
  <si>
    <t>Result - "correctness"</t>
  </si>
  <si>
    <t xml:space="preserve">The maximum allowable energy consumption results calculated is different from the result displayed in the BB Reverse Calc , when the same input values are entered. </t>
  </si>
  <si>
    <t>Satisfied, results are different.</t>
  </si>
  <si>
    <t xml:space="preserve">The maximum allowable energy consumption results calculated is different from the result displayed in the Tenancy Reverse Calc , when the same input values are entered. </t>
  </si>
  <si>
    <t xml:space="preserve">Results </t>
  </si>
  <si>
    <t>The maximum allowable energy consumption results calculated changes when the user inputs are varied</t>
  </si>
  <si>
    <t>Satisfied, results are different when inputs varied.</t>
  </si>
  <si>
    <t xml:space="preserve">Results are accurate/ the benchmark formula is accurate? </t>
  </si>
  <si>
    <t>Passed based on Test 18</t>
  </si>
  <si>
    <t>WB Simple/Reverse Calc</t>
  </si>
  <si>
    <t xml:space="preserve">Results calculated in the WB Simple Calc align with the calculations in the Tenancy Reverse Calculator. </t>
  </si>
  <si>
    <t>Enter user input values into the Reverse Calc. 
Enter the results from the Reverse Calc into the Simple Calc, with zero thermal energy consumption by server room. 
Results produced by the Simple Calc should Align with the Reverse Calc</t>
  </si>
  <si>
    <t>Satisfied, results aligned when both calculators used cyclically. Spot checked for several different combinations, all of which match.</t>
  </si>
  <si>
    <t>Tenancy Reverse Calc</t>
  </si>
  <si>
    <t>Existing Functionaity and Code from BB used</t>
  </si>
  <si>
    <t xml:space="preserve">The maximum allowable energy consumption results calculated is different from the result displayed in the WB Reverse Calc , when the same input values are entered. </t>
  </si>
  <si>
    <t>Passed based on Test 31</t>
  </si>
  <si>
    <t>Tenancy Simple/Reverse Calc</t>
  </si>
  <si>
    <t xml:space="preserve">Results calculated in the Tenancy Simple Calc align with the calculations in the Tenancy Reverse Calculator. </t>
  </si>
  <si>
    <t xml:space="preserve">* Following on from the previous test, 
Enter the non-zero server room thermal energy consumption in the Tenancy Simple Calc
The star rating calculated should decrease. </t>
  </si>
  <si>
    <t>WB Simple Calc</t>
  </si>
  <si>
    <t>New functionality - WB Simple Calc</t>
  </si>
  <si>
    <t>Error - User input of energy consumption</t>
  </si>
  <si>
    <t>An error pops up when an invalid value is entered (e.g. negative, not a number</t>
  </si>
  <si>
    <t>Satisfied</t>
  </si>
  <si>
    <t>results are displayed and shown when the user input values are entered in section 1 of the sheet</t>
  </si>
  <si>
    <t xml:space="preserve">Star rating calculated is different from the result displayed in the BB Simple Calc , when the same input values are entered. </t>
  </si>
  <si>
    <t xml:space="preserve">Star Rating calculated is different from the result displayed in the Tenancy Simple Calc , when the same input values are entered. </t>
  </si>
  <si>
    <t>The star rating result changes when the user inputs for energy consumption changes (Star rating increases when energy consumption decreases, and vice versa)</t>
  </si>
  <si>
    <t>- hours correct = 1 when the median hours of 55h is used
- Occupancy correction = 0 when the median occupancy density is used 
Testing inputs to use: 55h, NLA = 15 sqm, 1 workstation</t>
  </si>
  <si>
    <t>set the energy consumption = 222 kWhe/sqm , with the NLA, workstation count and hours from the previous step. This is the median energy intensity. 
Expected result: 3.2-3.3 stars (median star rating) based on the benchmarking exercise</t>
  </si>
  <si>
    <t>Rating calc varies depending on the postcode, which is as expected. Used CF12 and AL1</t>
  </si>
  <si>
    <t>Each of the following results in a decrease in star rating: 
- Increaseing the energy consumption
- decrease in workstation count
- decrease in hours</t>
  </si>
  <si>
    <t>Each of the following result in an increase in star rating: 
- decrease  the energy consumption
- increase in workstation count
- increase in hours</t>
  </si>
  <si>
    <t>Tenancy Simple Calc</t>
  </si>
  <si>
    <t xml:space="preserve">Star Rating calculated is different from the result displayed in the WB Simple Calc , when the same input values are entered. </t>
  </si>
  <si>
    <t>set the energy consumption = 72 kWhe/sqm , with the NLA, workstation count and hours from the previous step. This is the median energy intensity. 
Expected result: 3.2 stars (median star rating) based on the benchmarking exercise</t>
  </si>
  <si>
    <t>Step - to unprotect the sheets to verify backend Calculations</t>
  </si>
  <si>
    <t xml:space="preserve">Verify backend calculations - refer to Table 5 in the "NABERS UK Calculator Development Plan" </t>
  </si>
  <si>
    <t>n/a</t>
  </si>
  <si>
    <t>All reverse and Simple Calc</t>
  </si>
  <si>
    <t>Backend calcs verification</t>
  </si>
  <si>
    <t>Same value as BB when the user does not enter anything (i.e. 0), and when the user input value is entered in section 1 (result = user input value)</t>
  </si>
  <si>
    <t>for the same postcode entered, the value is the same as the BB calc</t>
  </si>
  <si>
    <t>For the same User input values, the value here is different from the BB calc, and based on the formula (0.0089*h+0.51)</t>
  </si>
  <si>
    <t>No longer present in WB calculator. 
A similar field (with  a slightly different name - Server room thermal energy consumption) is present in the tenancy simple and reverse calcs (2 sheets)</t>
  </si>
  <si>
    <t xml:space="preserve">Satisfied. Cannot see Server room thermal energy in Tenancy Reverse calculator sheet. In Tenancy simple calculator it is called "Server room energy". Names are also inconsistent in BB calcs.
</t>
  </si>
  <si>
    <t>Values = 222 for WB reverse and simple Calcs (2 sheets)
Value = 72 for Tenancy Simple and Reverse Calc (2 sheets)</t>
  </si>
  <si>
    <r>
      <rPr>
        <sz val="10"/>
        <rFont val="Calibri"/>
        <family val="2"/>
      </rPr>
      <t>Occupancy</t>
    </r>
    <r>
      <rPr>
        <sz val="10"/>
        <color rgb="FF8064A2"/>
        <rFont val="Calibri"/>
        <family val="2"/>
      </rPr>
      <t xml:space="preserve"> </t>
    </r>
    <r>
      <rPr>
        <sz val="10"/>
        <color rgb="FF000000"/>
        <rFont val="Calibri"/>
        <family val="2"/>
      </rPr>
      <t>(sqm per person/occupied workstation)</t>
    </r>
  </si>
  <si>
    <t xml:space="preserve">Add new field
= Occupied Workstations/ Area
If no value, or 0 is entered, the calculator assumes a value of (1/20) </t>
  </si>
  <si>
    <t>Occupancy Adjustment</t>
  </si>
  <si>
    <t>This field is present in WB and Tenancy Simple and Reverse Calcs (4 sheets)
The value = (4000*(-0.010+0.15*Occupancy)</t>
  </si>
  <si>
    <t>Values is different from the WB calc and the T calc. 
For WB (simple and reverse calc - 2 sheets ) Value = [B_M+ (climate correction) + (Occupancy adjustment)]*(hours Adjustment)
For Tenancy (simple and reverse calc - 2 sheets ) Value = [B_M+  (Occupancy adjustment)]*(hours Adjustment)</t>
  </si>
  <si>
    <t>All Reverse Calcs</t>
  </si>
  <si>
    <t>for WB Reverse Calc, Tenancy Reverse calc, no changes were made from the BB Reverse calc, the value should reflect = Site energy intensity (calc) X site area (user input)</t>
  </si>
  <si>
    <t>All Simple Calcs</t>
  </si>
  <si>
    <t xml:space="preserve">Tenancy and WB Reverse Calcs considers the different types of fuel sources when calculating this value. The amount of energy from each energy type is converted to a electricity-equivalent quantity. 
The calculated value for this field is the same across all reverse calc when the the same energy consumption breakdown is provided. </t>
  </si>
  <si>
    <t>formula is the same across all sheets</t>
  </si>
  <si>
    <t>One formula is used for reverse, and a different for simple calculators.</t>
  </si>
  <si>
    <t>No formula in Reverse Calcs (not needed as ESR is an input). Formula for rounded ESR consistent among simple calculators.</t>
  </si>
  <si>
    <t>Decimal star rating</t>
  </si>
  <si>
    <t>No formula in Reverse Calcs (not needed as ESR is an input). Formula for decimal ESR consistent among simple calculators.</t>
  </si>
  <si>
    <t>Value of 1</t>
  </si>
  <si>
    <t>Value of 0.75</t>
  </si>
  <si>
    <t>Value of 0.9</t>
  </si>
  <si>
    <t>Value of 0.4</t>
  </si>
  <si>
    <t>Value of 0.04</t>
  </si>
  <si>
    <t>Value of 0.8</t>
  </si>
  <si>
    <t>All Reverse and Simple Calc</t>
  </si>
  <si>
    <t>Edge case checking</t>
  </si>
  <si>
    <t>Test results for very small or very large values within input ranges. Check for #N/A, negative, or otherwise nonsensical output.</t>
  </si>
  <si>
    <t>BB Reverse Calc gives #N/A results when 0.5 Stars given as input. Same with WB and Tenancy Calculator, as well as the original NABERS reverse calculator.</t>
  </si>
  <si>
    <t>Test whether background cells are protected/locked to prevent user input in them.</t>
  </si>
  <si>
    <t>Confirming Functionality</t>
  </si>
  <si>
    <t>simple calculators show decimal star rating</t>
  </si>
  <si>
    <t>simple calculator show decimal star rating</t>
  </si>
  <si>
    <t>Added Functionality</t>
  </si>
  <si>
    <t>A notice in red appears when the decimal star rating is less than zero. The start rating is still shown as Zero</t>
  </si>
  <si>
    <t xml:space="preserve">- no red notice appears when the decimal rating is &gt;= 0 
 - a red-coloured notice appears when the decimal star rating is &lt; 0 
 - the star rating shown is sill in integers or 0.5 star intervals (based off existing functionality)
 - when the decimal star rating is &lt; 0, the Star Rating = 0 </t>
  </si>
  <si>
    <t>WB Reverse Calc, WB Simple Calc, Tenancy Reverse Calc, Tenancy Simple Calc</t>
  </si>
  <si>
    <t>Calculation Varification</t>
  </si>
  <si>
    <t>Sheet</t>
  </si>
  <si>
    <t>Cell</t>
  </si>
  <si>
    <t>Comment</t>
  </si>
  <si>
    <t>NABERS Comments (Clemente)</t>
  </si>
  <si>
    <t>Reverse Calculator</t>
  </si>
  <si>
    <t>Row 4</t>
  </si>
  <si>
    <t>Graphics issue - lines need to be moved to be under title text</t>
  </si>
  <si>
    <t>True, but these lines keep moving while spreadsheet unlocked</t>
  </si>
  <si>
    <t>F36:F37</t>
  </si>
  <si>
    <t>This isn't really an issue, but the amounts here would be slightly more accurate if the non-elec fuel amounts were calculated before the elec value is truncated. Once calculated they could be truncated/rounded down.</t>
  </si>
  <si>
    <t>True, but we want the Reverse Calc to be slightly conservative</t>
  </si>
  <si>
    <t>C73</t>
  </si>
  <si>
    <t>Needs to be updated to be 136</t>
  </si>
  <si>
    <t>Done</t>
  </si>
  <si>
    <t>C82</t>
  </si>
  <si>
    <t>Update EEFCoal to 0.75</t>
  </si>
  <si>
    <t>C83</t>
  </si>
  <si>
    <t>Update EEFDiesel to 0.8</t>
  </si>
  <si>
    <t>F40</t>
  </si>
  <si>
    <t>With the additional conversion factors, can change this cell to be "=IF(H17&lt;&gt;"",TRUNC(H25/H$21*(F$36/D82)),"")"</t>
  </si>
  <si>
    <t>Updated</t>
  </si>
  <si>
    <t>F41</t>
  </si>
  <si>
    <t>With the additional conversion factors, can change this cell to be "=IF(H18&lt;&gt;"",TRUNC(H26/H$21*(F$36/D83)),"")"</t>
  </si>
  <si>
    <t>B85:D88</t>
  </si>
  <si>
    <t>These cells can be deleted if F41 and F40  formulas are changed as described above.</t>
  </si>
  <si>
    <t>These are still being used in F44, but changed to be referencing D82 and D83 instead in that cell as well so yes deleted</t>
  </si>
  <si>
    <t>Simple Calculator</t>
  </si>
  <si>
    <t>C5</t>
  </si>
  <si>
    <t>Version number is currently zero</t>
  </si>
  <si>
    <t>Updated for realease to 1</t>
  </si>
  <si>
    <t>C49</t>
  </si>
  <si>
    <t>C60</t>
  </si>
  <si>
    <t>C61</t>
  </si>
  <si>
    <t>I'm getting an error when I open this spreadsheet because it's trying to link to the UK Calculator, looks to be because of references in the simple inclusion tab (need to be removed in the name manager)</t>
  </si>
  <si>
    <t>Removed</t>
  </si>
  <si>
    <t>Service Inclusions</t>
  </si>
  <si>
    <t>B4</t>
  </si>
  <si>
    <t>B7</t>
  </si>
  <si>
    <r>
      <t xml:space="preserve">May be worth stating that the deemed energy should be added to the </t>
    </r>
    <r>
      <rPr>
        <b/>
        <sz val="10"/>
        <rFont val="MS Sans Serif"/>
      </rPr>
      <t>electricity</t>
    </r>
    <r>
      <rPr>
        <sz val="10"/>
        <rFont val="MS Sans Serif"/>
      </rPr>
      <t xml:space="preserve"> total in the simple calculator, so people don't add it to the wrong section and apply an equivalent electricity factor</t>
    </r>
  </si>
  <si>
    <t>Column L</t>
  </si>
  <si>
    <t>Formula changes from row 19 downwards (but result is the same).</t>
  </si>
  <si>
    <t>Corrected</t>
  </si>
  <si>
    <t>AR</t>
  </si>
  <si>
    <t>DeltaQ Response</t>
  </si>
  <si>
    <t>To Check</t>
  </si>
  <si>
    <t>Comments</t>
  </si>
  <si>
    <t>BB Energy Rev Cal</t>
  </si>
  <si>
    <t>D8</t>
  </si>
  <si>
    <t>Fail</t>
  </si>
  <si>
    <t>Cell to be locked/removed, considering there is just BB at the moment.</t>
  </si>
  <si>
    <t>Building postcode</t>
  </si>
  <si>
    <t>Can we have an error pop up when an invalid postcode is entered. Alternatively have a drop down menu.</t>
  </si>
  <si>
    <t>Revise terminology in the sheet to reflect the same as the comparison document. Eg, universal benchmark is referred as BM (Dataset) in doc, adjusted benchmark is BM(x).</t>
  </si>
  <si>
    <t>Relevant cells to be locked, protected</t>
  </si>
  <si>
    <t>Discussed - NABERS team to lock cells and sheet</t>
  </si>
  <si>
    <t>Please note rest all cells are considered pass and hence not noted down separately.</t>
  </si>
  <si>
    <t>Clemente Allende</t>
  </si>
  <si>
    <t>Fixed?</t>
  </si>
  <si>
    <t>Simple Calc</t>
  </si>
  <si>
    <t>Wording</t>
  </si>
  <si>
    <t>- "Net Lettable Area" is not used for UK, replaced with Net Internal Area for cell B14
- Cell B16 prompts the user to enter "Energy Consumption (kWh)" .. Should it be (kWh-e)? I'm confused even with the Rev Calc, where we state consumption data for every source in kWh, and then in kWh-e. Shouldn't it be e.g. for Gas in MJ and then kWh-e? Updated 05/11 Only Diesel needs to be changed to L then</t>
  </si>
  <si>
    <t>Yes (clarified units of consumption individually for each source - e.g. kg for Coal and L for Diesel)</t>
  </si>
  <si>
    <t>Formatting</t>
  </si>
  <si>
    <t>- Cell H12 (Postcode) changed to "Text" cell format as postcode can have letters, numbers and spaces
- Number inputs changed format to show thousands separator for better clarity
- References to External Workbooks under Name Manager which was giving errors when opening the document. These namings have been removed from Name Manager now
- Added condition to show "0" stars when data entry field are empty
- Added condition to show error of valid postcode only if Elec consumption has been entered</t>
  </si>
  <si>
    <t>Yes</t>
  </si>
  <si>
    <t>Input requirements</t>
  </si>
  <si>
    <t>- Reverse Calc seems to have an issue where Max Allowable Cosumption for Coal is referencing the wrong cell (Diesel instead of Coal %)
- kWh elec equiv calculation is different from Full Calculator, coal and diesel here are not being multiplied by Conversion Factors as in Full Calc (cells 'E+G Calcs'!G14 and 'E+G Calcs'!G18)
- Conversion to kWh I believ was not correct for Diesel and Coal, maximum allowable energy was also not being accurately calculated because of this (very minor difference)
- On 9/11/2020 DeltaQ updated the Universal Benchmark value from 135 to 136, and the EEF for Coal and Diesel have also been updated. This has now been updated for both Reverse and Simple clalculator</t>
  </si>
  <si>
    <t xml:space="preserve">Yes
</t>
  </si>
  <si>
    <t>Star Rating Calculation</t>
  </si>
  <si>
    <t>- Added Decimal Rating Result (Tracking Indicator)</t>
  </si>
  <si>
    <t>Random checks against Rev Calc</t>
  </si>
  <si>
    <t>There is some missalignment in the Max Allowable consumption, there is some space to consume a bit more and still get the same rating result in the simple calc, see screenshots. This seems to be in line with what happens with all Reverse Calcs so maybe not an issue?
Despite this, there was an issue with the Conversion Factors not being used in either the Rev Cal and Simple Calc for Coal and Diesel (see comment for "Calculations" above. They have now been added to both, so there is only the small difference expected between rev calcs and normal calcs</t>
  </si>
  <si>
    <t>Radom Checks against Full Calc</t>
  </si>
  <si>
    <t>On the other hand, under the same assumptions for the Full Calc, the limit between 4.0 to 4.5 seems to be lower. Here the consumption is even lower than what the Reverse Calc allows for and it still give a 4.0 star rating result. Plus the text box next to the rating summary says it is already 100% of the way between 4.0 and 4.5 meaning it should be 4.5?</t>
  </si>
  <si>
    <t>- Conditonal formatting not adjusted for added requirements of area and hours inputs</t>
  </si>
  <si>
    <t>- Data validation check formula was incorrect
- Formula "Area X Hours" not entered for all rows</t>
  </si>
  <si>
    <t>NABERS Comments</t>
  </si>
  <si>
    <t>H28</t>
  </si>
  <si>
    <t>Confirmed that no server room adjustment if no or invalid cell entry</t>
  </si>
  <si>
    <t>H29</t>
  </si>
  <si>
    <t>H30</t>
  </si>
  <si>
    <t>C77</t>
  </si>
  <si>
    <t>Confirmed that correct equivalent energy factors multiplied against each thermal energy entry.</t>
  </si>
  <si>
    <t>Confirmed benchmark adjustment matches NABERS UK rating tool.</t>
  </si>
  <si>
    <t>C79</t>
  </si>
  <si>
    <t>Confirmed server adjustment correctly added to benchmark (matches rating tool).</t>
  </si>
  <si>
    <t>H23</t>
  </si>
  <si>
    <t>H24</t>
  </si>
  <si>
    <t>H25</t>
  </si>
  <si>
    <t>C54</t>
  </si>
  <si>
    <t>C56</t>
  </si>
  <si>
    <t>H18</t>
  </si>
  <si>
    <t>Added data validation check with message, now only allows decimal between 0 and 168, confirmed working with variety of values</t>
  </si>
  <si>
    <t>H19</t>
  </si>
  <si>
    <t>Added data validation check with message, now only allows positive decimal, confirmed working with variety of values</t>
  </si>
  <si>
    <t>H20:H26</t>
  </si>
  <si>
    <t>Added data validation check with message, now only allows percentage between 0 and 100, confirmed working with variety of values</t>
  </si>
  <si>
    <t>H28:H30</t>
  </si>
  <si>
    <t>H13</t>
  </si>
  <si>
    <t>H14</t>
  </si>
  <si>
    <t>H16:H21</t>
  </si>
  <si>
    <t>H23:H24</t>
  </si>
  <si>
    <t>Row 27</t>
  </si>
  <si>
    <t>This row now shows the total additional service inclusion if a positive value is registered on this sheet (otherwise appears white). Confirmed working with variety of values.</t>
  </si>
  <si>
    <t>C59</t>
  </si>
  <si>
    <t>The formula for kWh electricity equivalent now references L13 to include any additional service inclusions in the calculation.</t>
  </si>
  <si>
    <t>D16:D55</t>
  </si>
  <si>
    <t>Added data validation check with message, now only allows positive decimal, confirmed working with variety of values. Note that this means L13 in this tab can only ever be zero or a positive decimal (assuming rest of sheet is properly protected), which prevents any errors occuring further along in the calculation.</t>
  </si>
  <si>
    <t>E16:E55</t>
  </si>
  <si>
    <t>Made some adjustments to the wording here to reflect update of Simple Calculator.</t>
  </si>
  <si>
    <t>For Reverse Calc</t>
  </si>
  <si>
    <t>Threshold</t>
  </si>
  <si>
    <t>For Simple Calc</t>
  </si>
  <si>
    <t>Benchmarking Factor (E/B*100)</t>
  </si>
  <si>
    <t>0&lt;BF≤26.5</t>
  </si>
  <si>
    <t>26.5&lt;BF≤39.75</t>
  </si>
  <si>
    <t>39.75&lt;BF≤53</t>
  </si>
  <si>
    <t>53&lt;BF≤66.25</t>
  </si>
  <si>
    <t>66.25&lt;BF≤79.5</t>
  </si>
  <si>
    <t>79.5&lt;BF≤92.75</t>
  </si>
  <si>
    <t>92.75&lt;BF≤106</t>
  </si>
  <si>
    <t>106&lt;BF≤119.25</t>
  </si>
  <si>
    <t>119.25&lt;BF≤132.5</t>
  </si>
  <si>
    <t>132.5&lt;BF≤145.75</t>
  </si>
  <si>
    <t>145.75&lt;BF≤159</t>
  </si>
  <si>
    <t>159&lt;BF</t>
  </si>
  <si>
    <t>Postcode</t>
  </si>
  <si>
    <t>Climate_zone</t>
  </si>
  <si>
    <t>AL</t>
  </si>
  <si>
    <t xml:space="preserve">London (Thames Valley) </t>
  </si>
  <si>
    <t>AB</t>
  </si>
  <si>
    <t>Aberdeen</t>
  </si>
  <si>
    <t>B</t>
  </si>
  <si>
    <t>Midlands</t>
  </si>
  <si>
    <t>BA</t>
  </si>
  <si>
    <t xml:space="preserve">Severn Valley </t>
  </si>
  <si>
    <t>BB</t>
  </si>
  <si>
    <t xml:space="preserve">West Pennines </t>
  </si>
  <si>
    <t>BD</t>
  </si>
  <si>
    <t xml:space="preserve">North Eastern </t>
  </si>
  <si>
    <t>BH</t>
  </si>
  <si>
    <t xml:space="preserve">Southern </t>
  </si>
  <si>
    <t>BL</t>
  </si>
  <si>
    <t>BN</t>
  </si>
  <si>
    <t xml:space="preserve">South Eastern </t>
  </si>
  <si>
    <t>BR</t>
  </si>
  <si>
    <t>BS</t>
  </si>
  <si>
    <t>BT</t>
  </si>
  <si>
    <t xml:space="preserve">Northern Ireland </t>
  </si>
  <si>
    <t>CA</t>
  </si>
  <si>
    <t xml:space="preserve">North Western </t>
  </si>
  <si>
    <t>CB</t>
  </si>
  <si>
    <t xml:space="preserve">East Anglia </t>
  </si>
  <si>
    <t>CF</t>
  </si>
  <si>
    <t>CH</t>
  </si>
  <si>
    <t>CM</t>
  </si>
  <si>
    <t>CO</t>
  </si>
  <si>
    <t>CR</t>
  </si>
  <si>
    <t>CT</t>
  </si>
  <si>
    <t>CV</t>
  </si>
  <si>
    <t>CW</t>
  </si>
  <si>
    <t>DA</t>
  </si>
  <si>
    <t>DD</t>
  </si>
  <si>
    <t>Edinburgh</t>
  </si>
  <si>
    <t>DE</t>
  </si>
  <si>
    <t>DG</t>
  </si>
  <si>
    <t>DH</t>
  </si>
  <si>
    <t>DL</t>
  </si>
  <si>
    <t>DN</t>
  </si>
  <si>
    <t xml:space="preserve">East Pennines </t>
  </si>
  <si>
    <t>DT</t>
  </si>
  <si>
    <t>DY</t>
  </si>
  <si>
    <t>E</t>
  </si>
  <si>
    <t>EC</t>
  </si>
  <si>
    <t>EH</t>
  </si>
  <si>
    <t xml:space="preserve">Borders </t>
  </si>
  <si>
    <t>EN</t>
  </si>
  <si>
    <t>EX</t>
  </si>
  <si>
    <t xml:space="preserve">South Western </t>
  </si>
  <si>
    <t>FK</t>
  </si>
  <si>
    <t>Glasgow</t>
  </si>
  <si>
    <t>FY</t>
  </si>
  <si>
    <t>G</t>
  </si>
  <si>
    <t>GL</t>
  </si>
  <si>
    <t>GU</t>
  </si>
  <si>
    <t>HA</t>
  </si>
  <si>
    <t>HD</t>
  </si>
  <si>
    <t>HG</t>
  </si>
  <si>
    <t>HP</t>
  </si>
  <si>
    <t>HR</t>
  </si>
  <si>
    <t>HS</t>
  </si>
  <si>
    <t xml:space="preserve">North West Scotland </t>
  </si>
  <si>
    <t>HU</t>
  </si>
  <si>
    <t>HX</t>
  </si>
  <si>
    <t>IG</t>
  </si>
  <si>
    <t>IP</t>
  </si>
  <si>
    <t>IV</t>
  </si>
  <si>
    <t>KA</t>
  </si>
  <si>
    <t>KT</t>
  </si>
  <si>
    <t>KW</t>
  </si>
  <si>
    <t>KY</t>
  </si>
  <si>
    <t>L</t>
  </si>
  <si>
    <t>LA</t>
  </si>
  <si>
    <t>LD</t>
  </si>
  <si>
    <t xml:space="preserve">Wales </t>
  </si>
  <si>
    <t>LE</t>
  </si>
  <si>
    <t>LL</t>
  </si>
  <si>
    <t>LN</t>
  </si>
  <si>
    <t>LS</t>
  </si>
  <si>
    <t>LU</t>
  </si>
  <si>
    <t>M</t>
  </si>
  <si>
    <t>ME</t>
  </si>
  <si>
    <t>MK</t>
  </si>
  <si>
    <t>ML</t>
  </si>
  <si>
    <t>N</t>
  </si>
  <si>
    <t>NE</t>
  </si>
  <si>
    <t>NG</t>
  </si>
  <si>
    <t>NN</t>
  </si>
  <si>
    <t>NP</t>
  </si>
  <si>
    <t>NR</t>
  </si>
  <si>
    <t>NW</t>
  </si>
  <si>
    <t>OL</t>
  </si>
  <si>
    <t>OX</t>
  </si>
  <si>
    <t>PA</t>
  </si>
  <si>
    <t>PE</t>
  </si>
  <si>
    <t>PH</t>
  </si>
  <si>
    <t>PL</t>
  </si>
  <si>
    <t>PO</t>
  </si>
  <si>
    <t>PR</t>
  </si>
  <si>
    <t>RG</t>
  </si>
  <si>
    <t>RH</t>
  </si>
  <si>
    <t>RM</t>
  </si>
  <si>
    <t>S</t>
  </si>
  <si>
    <t>SA</t>
  </si>
  <si>
    <t>SE</t>
  </si>
  <si>
    <t>SG</t>
  </si>
  <si>
    <t>SK</t>
  </si>
  <si>
    <t>SL</t>
  </si>
  <si>
    <t>SM</t>
  </si>
  <si>
    <t>SN</t>
  </si>
  <si>
    <t>SO</t>
  </si>
  <si>
    <t>SP</t>
  </si>
  <si>
    <t>SR</t>
  </si>
  <si>
    <t>SS</t>
  </si>
  <si>
    <t>ST</t>
  </si>
  <si>
    <t>SW</t>
  </si>
  <si>
    <t>SY</t>
  </si>
  <si>
    <t>TA</t>
  </si>
  <si>
    <t>TD</t>
  </si>
  <si>
    <t>TF</t>
  </si>
  <si>
    <t>TN</t>
  </si>
  <si>
    <t>TQ</t>
  </si>
  <si>
    <t>TR</t>
  </si>
  <si>
    <t>TS</t>
  </si>
  <si>
    <t>TW</t>
  </si>
  <si>
    <t>UB</t>
  </si>
  <si>
    <t>W</t>
  </si>
  <si>
    <t>WA</t>
  </si>
  <si>
    <t>WC</t>
  </si>
  <si>
    <t>WD</t>
  </si>
  <si>
    <t>WF</t>
  </si>
  <si>
    <t>WN</t>
  </si>
  <si>
    <t>WR</t>
  </si>
  <si>
    <t>WS</t>
  </si>
  <si>
    <t>WV</t>
  </si>
  <si>
    <t>YO</t>
  </si>
  <si>
    <t>ZE</t>
  </si>
  <si>
    <t>Climate_id</t>
  </si>
  <si>
    <t>Name</t>
  </si>
  <si>
    <t>State_id</t>
  </si>
  <si>
    <t>Hdd</t>
  </si>
  <si>
    <t>Cdd</t>
  </si>
  <si>
    <t>HDDs and CDDs from vesma.com/ddd</t>
  </si>
  <si>
    <t>epc@cibsecertification.org
www.cibsecertification.co.uk/nabers-uk
Published by the NSW Government, Australia</t>
  </si>
  <si>
    <t>Date</t>
  </si>
  <si>
    <t>Version</t>
  </si>
  <si>
    <t>Update - mention issue identified (if any), tab and cells affected, and what was changed</t>
  </si>
  <si>
    <t>Changes made by</t>
  </si>
  <si>
    <t>Changes QA'd by</t>
  </si>
  <si>
    <t>Notes after QA</t>
  </si>
  <si>
    <t>Other Comments</t>
  </si>
  <si>
    <t>Anuj/Erika</t>
  </si>
  <si>
    <t>Reverted to version 2.0 then updated CIBSE details and version number to 2.2</t>
  </si>
  <si>
    <t>CIBSE flagged issues with WB Reverse calc tab - hours and postcode cells had been transposed. Anne-Laure fixed but tab still wasn't returning results. The version they seem to be using does not display the prompt in red text for Occupancy and NLA. The calculator requires data to be entered in those cells. They may not have done so as their version of the calculator does not prompt them to. Anuj confirmed that original calc doesn't have these errors so only updates have been to update version number and CIBSE details.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</si>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</sst>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2]* #,##0.00_-;\-[$€-2]* #,##0.00_-;_-[$€-2]* &quot;-&quot;??_-"/>
    <numFmt numFmtId="166" formatCode="_-* #,##0.0_-;\-* #,##0.0_-;_-* &quot;-&quot;??_-;_-@_-"/>
    <numFmt numFmtId="167" formatCode="_-* #,##0_-;\-* #,##0_-;_-* &quot;-&quot;??_-;_-@_-"/>
    <numFmt numFmtId="168" formatCode="0.000000"/>
    <numFmt numFmtId="169" formatCode="0.00000000"/>
    <numFmt numFmtId="170" formatCode="_-* #,##0.000000_-;\-* #,##0.000000_-;_-* &quot;-&quot;??????_-;_-@_-"/>
    <numFmt numFmtId="171" formatCode="0.000"/>
  </numFmts>
  <fonts count="70">
    <font>
      <sz val="10"/>
      <name val="MS Sans Serif"/>
    </font>
    <font>
      <b/>
      <sz val="10"/>
      <name val="MS Sans Serif"/>
    </font>
    <font>
      <sz val="10"/>
      <name val="MS Sans Serif"/>
      <family val="2"/>
    </font>
    <font>
      <sz val="10"/>
      <color indexed="8"/>
      <name val="MS Sans Serif"/>
      <family val="2"/>
    </font>
    <font>
      <sz val="10"/>
      <name val="CalQ"/>
    </font>
    <font>
      <b/>
      <sz val="13.5"/>
      <name val="CalQ"/>
    </font>
    <font>
      <b/>
      <sz val="10"/>
      <name val="CalQ"/>
    </font>
    <font>
      <sz val="12"/>
      <name val="CalQ"/>
    </font>
    <font>
      <b/>
      <sz val="13"/>
      <name val="CalQ"/>
    </font>
    <font>
      <b/>
      <sz val="20"/>
      <name val="CalQ"/>
    </font>
    <font>
      <b/>
      <sz val="10"/>
      <color indexed="10"/>
      <name val="CalQ"/>
    </font>
    <font>
      <sz val="10"/>
      <name val="Arial"/>
      <family val="2"/>
    </font>
    <font>
      <b/>
      <sz val="10"/>
      <name val="Arial"/>
      <family val="2"/>
    </font>
    <font>
      <sz val="8"/>
      <color indexed="21"/>
      <name val="Arial"/>
      <family val="2"/>
    </font>
    <font>
      <b/>
      <sz val="8"/>
      <color indexed="21"/>
      <name val="Arial"/>
      <family val="2"/>
    </font>
    <font>
      <b/>
      <sz val="13"/>
      <name val="Arial"/>
      <family val="2"/>
    </font>
    <font>
      <b/>
      <sz val="12"/>
      <name val="Arial"/>
      <family val="2"/>
    </font>
    <font>
      <sz val="12"/>
      <name val="Arial"/>
      <family val="2"/>
    </font>
    <font>
      <b/>
      <sz val="13.5"/>
      <name val="Arial"/>
      <family val="2"/>
    </font>
    <font>
      <b/>
      <sz val="20"/>
      <name val="Arial"/>
      <family val="2"/>
    </font>
    <font>
      <b/>
      <sz val="10"/>
      <color indexed="10"/>
      <name val="Arial"/>
      <family val="2"/>
    </font>
    <font>
      <b/>
      <sz val="10"/>
      <color indexed="53"/>
      <name val="Arial"/>
      <family val="2"/>
    </font>
    <font>
      <sz val="10"/>
      <color indexed="53"/>
      <name val="Arial"/>
      <family val="2"/>
    </font>
    <font>
      <sz val="10"/>
      <color indexed="8"/>
      <name val="Arial"/>
      <family val="2"/>
    </font>
    <font>
      <sz val="10"/>
      <color indexed="10"/>
      <name val="Arial"/>
      <family val="2"/>
    </font>
    <font>
      <sz val="10"/>
      <name val="MS Sans Serif"/>
    </font>
    <font>
      <sz val="11"/>
      <name val="Calibri"/>
      <family val="2"/>
    </font>
    <font>
      <sz val="11"/>
      <name val="Arial"/>
      <family val="2"/>
    </font>
    <font>
      <sz val="9"/>
      <name val="Arial"/>
      <family val="2"/>
    </font>
    <font>
      <b/>
      <sz val="9"/>
      <name val="Arial"/>
      <family val="2"/>
    </font>
    <font>
      <sz val="12"/>
      <color theme="1"/>
      <name val="Calibri"/>
      <family val="2"/>
      <scheme val="minor"/>
    </font>
    <font>
      <b/>
      <sz val="11"/>
      <color theme="1"/>
      <name val="Calibri"/>
      <family val="2"/>
      <scheme val="minor"/>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8.5"/>
      <color rgb="FF0087A1"/>
      <name val="Arial"/>
      <family val="2"/>
    </font>
    <font>
      <sz val="8.5"/>
      <color rgb="FF0087A1"/>
      <name val="Arial"/>
      <family val="2"/>
    </font>
    <font>
      <sz val="10"/>
      <color theme="0" tint="-0.14999847407452621"/>
      <name val="Arial"/>
      <family val="2"/>
    </font>
    <font>
      <b/>
      <sz val="10"/>
      <color rgb="FFFF0000"/>
      <name val="CalQ"/>
    </font>
    <font>
      <b/>
      <sz val="10"/>
      <color theme="9"/>
      <name val="MS Sans Serif"/>
    </font>
    <font>
      <b/>
      <sz val="11"/>
      <color rgb="FFFFFFFF"/>
      <name val="Arial"/>
      <family val="2"/>
    </font>
    <font>
      <sz val="11"/>
      <color rgb="FF007298"/>
      <name val="Arial"/>
      <family val="2"/>
    </font>
    <font>
      <b/>
      <sz val="11"/>
      <color theme="9"/>
      <name val="Arial"/>
      <family val="2"/>
    </font>
    <font>
      <b/>
      <sz val="11"/>
      <color theme="2"/>
      <name val="Arial"/>
      <family val="2"/>
    </font>
    <font>
      <sz val="11"/>
      <color rgb="FFE66D2C"/>
      <name val="Arial"/>
      <family val="2"/>
    </font>
    <font>
      <sz val="10"/>
      <color rgb="FFFFFFFF"/>
      <name val="Arial"/>
      <family val="2"/>
    </font>
    <font>
      <sz val="11"/>
      <color theme="1"/>
      <name val="Arial"/>
      <family val="2"/>
    </font>
    <font>
      <sz val="11"/>
      <color rgb="FFFFFFFF"/>
      <name val="Arial"/>
      <family val="2"/>
    </font>
    <font>
      <b/>
      <sz val="9"/>
      <color rgb="FFFF0000"/>
      <name val="Arial"/>
      <family val="2"/>
    </font>
    <font>
      <b/>
      <sz val="10"/>
      <color theme="1"/>
      <name val="Arial"/>
      <family val="2"/>
    </font>
    <font>
      <sz val="8"/>
      <color rgb="FF0087A1"/>
      <name val="Arial"/>
      <family val="2"/>
    </font>
    <font>
      <b/>
      <sz val="10"/>
      <color theme="0"/>
      <name val="Arial"/>
      <family val="2"/>
    </font>
    <font>
      <b/>
      <sz val="20"/>
      <color rgb="FFFF6600"/>
      <name val="Arial"/>
      <family val="2"/>
    </font>
    <font>
      <b/>
      <i/>
      <sz val="10"/>
      <name val="Arial"/>
      <family val="2"/>
    </font>
    <font>
      <sz val="8"/>
      <color rgb="FF006C88"/>
      <name val="Arial"/>
      <family val="2"/>
    </font>
    <font>
      <b/>
      <sz val="10"/>
      <color theme="5"/>
      <name val="Arial"/>
      <family val="2"/>
    </font>
    <font>
      <sz val="10"/>
      <color theme="5"/>
      <name val="MS Sans Serif"/>
    </font>
    <font>
      <sz val="8"/>
      <name val="Arial"/>
      <family val="2"/>
    </font>
    <font>
      <sz val="10"/>
      <name val="Calibri"/>
      <family val="2"/>
      <scheme val="minor"/>
    </font>
    <font>
      <b/>
      <sz val="10"/>
      <name val="Calibri"/>
      <family val="2"/>
      <scheme val="minor"/>
    </font>
    <font>
      <sz val="10"/>
      <name val="Calibri"/>
      <family val="2"/>
    </font>
    <font>
      <sz val="10"/>
      <color rgb="FF000000"/>
      <name val="Calibri"/>
      <family val="2"/>
    </font>
    <font>
      <sz val="10"/>
      <color rgb="FF8064A2"/>
      <name val="Calibri"/>
      <family val="2"/>
    </font>
    <font>
      <sz val="10"/>
      <color rgb="FF000000"/>
      <name val="Arial"/>
      <family val="2"/>
    </font>
    <font>
      <i/>
      <sz val="10"/>
      <name val="Arial"/>
      <family val="2"/>
    </font>
    <font>
      <b/>
      <sz val="10"/>
      <name val="Calibri"/>
      <family val="2"/>
    </font>
    <font>
      <sz val="11"/>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4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7298"/>
        <bgColor indexed="64"/>
      </patternFill>
    </fill>
    <fill>
      <patternFill patternType="solid">
        <fgColor rgb="FFFFFFFF"/>
        <bgColor indexed="64"/>
      </patternFill>
    </fill>
    <fill>
      <patternFill patternType="solid">
        <fgColor rgb="FFB4C6E7"/>
        <bgColor indexed="64"/>
      </patternFill>
    </fill>
    <fill>
      <patternFill patternType="solid">
        <fgColor rgb="FFDDEBF7"/>
        <bgColor indexed="64"/>
      </patternFill>
    </fill>
    <fill>
      <patternFill patternType="solid">
        <fgColor rgb="FFFFFF00"/>
        <bgColor indexed="64"/>
      </patternFill>
    </fill>
  </fills>
  <borders count="47">
    <border>
      <left/>
      <right/>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bottom style="thin">
        <color indexed="23"/>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bottom style="thin">
        <color auto="1"/>
      </bottom>
      <diagonal/>
    </border>
    <border>
      <left style="thin">
        <color indexed="23"/>
      </left>
      <right/>
      <top/>
      <bottom style="thin">
        <color indexed="64"/>
      </bottom>
      <diagonal/>
    </border>
    <border>
      <left/>
      <right style="thin">
        <color indexed="23"/>
      </right>
      <top/>
      <bottom style="thin">
        <color indexed="64"/>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7">
    <xf numFmtId="0" fontId="0" fillId="0" borderId="0"/>
    <xf numFmtId="43" fontId="2" fillId="0" borderId="0" applyFont="0" applyFill="0" applyBorder="0" applyAlignment="0" applyProtection="0"/>
    <xf numFmtId="165" fontId="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2" fillId="0" borderId="0" applyFont="0" applyFill="0" applyBorder="0" applyAlignment="0" applyProtection="0"/>
  </cellStyleXfs>
  <cellXfs count="357">
    <xf numFmtId="0" fontId="0" fillId="0" borderId="0" xfId="0"/>
    <xf numFmtId="0" fontId="0" fillId="6" borderId="0" xfId="0" applyFill="1" applyProtection="1">
      <protection hidden="1"/>
    </xf>
    <xf numFmtId="0" fontId="2" fillId="6" borderId="0" xfId="0" applyFont="1" applyFill="1" applyProtection="1">
      <protection hidden="1"/>
    </xf>
    <xf numFmtId="0" fontId="4" fillId="2" borderId="0" xfId="0" applyFont="1" applyFill="1" applyProtection="1">
      <protection hidden="1"/>
    </xf>
    <xf numFmtId="0" fontId="7" fillId="2" borderId="0" xfId="0" applyFont="1" applyFill="1" applyProtection="1">
      <protection hidden="1"/>
    </xf>
    <xf numFmtId="0" fontId="6" fillId="2" borderId="0" xfId="0" applyFont="1" applyFill="1" applyProtection="1">
      <protection hidden="1"/>
    </xf>
    <xf numFmtId="0" fontId="2" fillId="6" borderId="0" xfId="0" applyFont="1" applyFill="1" applyAlignment="1" applyProtection="1">
      <alignment vertical="center"/>
      <protection hidden="1"/>
    </xf>
    <xf numFmtId="0" fontId="0" fillId="6" borderId="0" xfId="0" applyFill="1" applyAlignment="1" applyProtection="1">
      <alignment vertical="center"/>
      <protection hidden="1"/>
    </xf>
    <xf numFmtId="1" fontId="2" fillId="6" borderId="0" xfId="0" applyNumberFormat="1" applyFont="1" applyFill="1" applyAlignment="1" applyProtection="1">
      <alignment vertical="center"/>
      <protection hidden="1"/>
    </xf>
    <xf numFmtId="0" fontId="3" fillId="6" borderId="0" xfId="0" applyFont="1" applyFill="1" applyProtection="1">
      <protection hidden="1"/>
    </xf>
    <xf numFmtId="0" fontId="4" fillId="6" borderId="0" xfId="0" applyFont="1" applyFill="1" applyProtection="1">
      <protection hidden="1"/>
    </xf>
    <xf numFmtId="0" fontId="8" fillId="6" borderId="0" xfId="0" applyFont="1" applyFill="1" applyProtection="1">
      <protection hidden="1"/>
    </xf>
    <xf numFmtId="9" fontId="10" fillId="6" borderId="0" xfId="0" applyNumberFormat="1" applyFont="1" applyFill="1" applyAlignment="1" applyProtection="1">
      <alignment horizontal="left" vertical="top"/>
      <protection hidden="1"/>
    </xf>
    <xf numFmtId="0" fontId="5" fillId="6" borderId="0" xfId="0" applyFont="1" applyFill="1" applyAlignment="1" applyProtection="1">
      <alignment horizontal="left" vertical="center"/>
      <protection hidden="1"/>
    </xf>
    <xf numFmtId="0" fontId="4" fillId="6" borderId="0" xfId="0" applyFont="1" applyFill="1" applyAlignment="1" applyProtection="1">
      <alignment vertical="center"/>
      <protection hidden="1"/>
    </xf>
    <xf numFmtId="0" fontId="6" fillId="6" borderId="0" xfId="0" applyFont="1" applyFill="1" applyProtection="1">
      <protection hidden="1"/>
    </xf>
    <xf numFmtId="0" fontId="0" fillId="6" borderId="0" xfId="0" applyFill="1"/>
    <xf numFmtId="0" fontId="9" fillId="6" borderId="0" xfId="0" applyFont="1" applyFill="1" applyAlignment="1" applyProtection="1">
      <alignment horizontal="center" vertical="center"/>
      <protection hidden="1"/>
    </xf>
    <xf numFmtId="167" fontId="4" fillId="6" borderId="0" xfId="1" applyNumberFormat="1" applyFont="1" applyFill="1" applyAlignment="1" applyProtection="1">
      <alignment vertical="center"/>
      <protection hidden="1"/>
    </xf>
    <xf numFmtId="9" fontId="4" fillId="6" borderId="0" xfId="56" applyFont="1" applyFill="1" applyAlignment="1" applyProtection="1">
      <alignment vertical="center"/>
      <protection hidden="1"/>
    </xf>
    <xf numFmtId="0" fontId="11" fillId="6" borderId="0" xfId="0" applyFont="1" applyFill="1"/>
    <xf numFmtId="0" fontId="11" fillId="6" borderId="0" xfId="0" applyFont="1" applyFill="1" applyProtection="1">
      <protection hidden="1"/>
    </xf>
    <xf numFmtId="0" fontId="32" fillId="7" borderId="0" xfId="0" applyFont="1" applyFill="1" applyProtection="1">
      <protection hidden="1"/>
    </xf>
    <xf numFmtId="0" fontId="11" fillId="7" borderId="0" xfId="0" applyFont="1" applyFill="1" applyProtection="1">
      <protection hidden="1"/>
    </xf>
    <xf numFmtId="0" fontId="33" fillId="7" borderId="0" xfId="0" applyFont="1" applyFill="1" applyAlignment="1" applyProtection="1">
      <alignment vertical="top" wrapText="1"/>
      <protection hidden="1"/>
    </xf>
    <xf numFmtId="0" fontId="34" fillId="7" borderId="0" xfId="0" applyFont="1" applyFill="1" applyAlignment="1" applyProtection="1">
      <alignment vertical="top" wrapText="1"/>
      <protection hidden="1"/>
    </xf>
    <xf numFmtId="0" fontId="35" fillId="6" borderId="0" xfId="0" applyFont="1" applyFill="1" applyProtection="1">
      <protection hidden="1"/>
    </xf>
    <xf numFmtId="0" fontId="36" fillId="6" borderId="0" xfId="0" applyFont="1" applyFill="1" applyAlignment="1" applyProtection="1">
      <alignment horizontal="left"/>
      <protection hidden="1"/>
    </xf>
    <xf numFmtId="0" fontId="37" fillId="6" borderId="0" xfId="0" applyFont="1" applyFill="1" applyAlignment="1" applyProtection="1">
      <alignment horizontal="left"/>
      <protection hidden="1"/>
    </xf>
    <xf numFmtId="17" fontId="37" fillId="6" borderId="0" xfId="0" applyNumberFormat="1" applyFont="1" applyFill="1" applyAlignment="1" applyProtection="1">
      <alignment horizontal="left"/>
      <protection hidden="1"/>
    </xf>
    <xf numFmtId="0" fontId="15" fillId="6" borderId="0" xfId="0" applyFont="1" applyFill="1" applyProtection="1">
      <protection hidden="1"/>
    </xf>
    <xf numFmtId="0" fontId="38" fillId="6" borderId="0" xfId="0" applyFont="1" applyFill="1" applyAlignment="1">
      <alignment vertical="center"/>
    </xf>
    <xf numFmtId="0" fontId="39" fillId="6" borderId="0" xfId="0" applyFont="1" applyFill="1"/>
    <xf numFmtId="0" fontId="17" fillId="6" borderId="0" xfId="0" applyFont="1" applyFill="1" applyProtection="1">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8" fillId="6" borderId="0" xfId="0" applyFont="1" applyFill="1" applyAlignment="1" applyProtection="1">
      <alignment horizontal="left" vertical="center"/>
      <protection hidden="1"/>
    </xf>
    <xf numFmtId="0" fontId="18" fillId="2" borderId="0" xfId="0" applyFont="1" applyFill="1" applyProtection="1">
      <protection hidden="1"/>
    </xf>
    <xf numFmtId="0" fontId="15" fillId="2" borderId="0" xfId="0" applyFont="1" applyFill="1" applyAlignment="1" applyProtection="1">
      <alignment vertical="center"/>
      <protection hidden="1"/>
    </xf>
    <xf numFmtId="0" fontId="15" fillId="6" borderId="0" xfId="0" applyFont="1" applyFill="1" applyAlignment="1" applyProtection="1">
      <alignment vertical="center"/>
      <protection hidden="1"/>
    </xf>
    <xf numFmtId="9" fontId="20" fillId="2" borderId="0" xfId="0" applyNumberFormat="1" applyFont="1" applyFill="1" applyAlignment="1" applyProtection="1">
      <alignment horizontal="left" vertical="top"/>
      <protection hidden="1"/>
    </xf>
    <xf numFmtId="9" fontId="20" fillId="6" borderId="0" xfId="0" applyNumberFormat="1" applyFont="1" applyFill="1" applyAlignment="1" applyProtection="1">
      <alignment horizontal="left" vertical="top"/>
      <protection hidden="1"/>
    </xf>
    <xf numFmtId="0" fontId="11" fillId="2" borderId="0" xfId="0" applyFont="1" applyFill="1" applyAlignment="1" applyProtection="1">
      <alignment horizontal="center"/>
      <protection hidden="1"/>
    </xf>
    <xf numFmtId="0" fontId="11" fillId="3" borderId="0" xfId="0" applyFont="1" applyFill="1" applyProtection="1">
      <protection hidden="1"/>
    </xf>
    <xf numFmtId="0" fontId="11" fillId="3" borderId="0" xfId="0" applyFont="1" applyFill="1" applyAlignment="1" applyProtection="1">
      <alignment horizontal="center"/>
      <protection hidden="1"/>
    </xf>
    <xf numFmtId="0" fontId="16" fillId="3" borderId="0" xfId="0" applyFont="1" applyFill="1" applyProtection="1">
      <protection hidden="1"/>
    </xf>
    <xf numFmtId="0" fontId="17" fillId="3" borderId="0" xfId="0" applyFont="1" applyFill="1" applyProtection="1">
      <protection hidden="1"/>
    </xf>
    <xf numFmtId="0" fontId="16" fillId="2" borderId="0" xfId="0" applyFont="1" applyFill="1" applyProtection="1">
      <protection hidden="1"/>
    </xf>
    <xf numFmtId="0" fontId="11" fillId="2" borderId="0" xfId="0" applyFont="1" applyFill="1" applyAlignment="1" applyProtection="1">
      <alignment horizontal="left"/>
      <protection hidden="1"/>
    </xf>
    <xf numFmtId="0" fontId="11" fillId="2" borderId="0" xfId="0" applyFont="1" applyFill="1" applyAlignment="1" applyProtection="1">
      <alignment wrapText="1"/>
      <protection hidden="1"/>
    </xf>
    <xf numFmtId="0" fontId="11" fillId="3" borderId="0" xfId="0" applyFont="1" applyFill="1" applyAlignment="1" applyProtection="1">
      <alignment horizontal="left"/>
      <protection hidden="1"/>
    </xf>
    <xf numFmtId="0" fontId="11" fillId="3" borderId="0" xfId="0" applyFont="1" applyFill="1" applyAlignment="1" applyProtection="1">
      <alignment wrapText="1"/>
      <protection hidden="1"/>
    </xf>
    <xf numFmtId="0" fontId="12" fillId="2" borderId="0" xfId="0" applyFont="1" applyFill="1" applyAlignment="1" applyProtection="1">
      <alignment horizontal="left"/>
      <protection hidden="1"/>
    </xf>
    <xf numFmtId="0" fontId="15" fillId="6" borderId="0" xfId="0" applyFont="1" applyFill="1" applyAlignment="1" applyProtection="1">
      <alignment horizontal="left"/>
      <protection hidden="1"/>
    </xf>
    <xf numFmtId="167" fontId="21" fillId="2" borderId="0" xfId="1" applyNumberFormat="1" applyFont="1" applyFill="1" applyBorder="1" applyAlignment="1" applyProtection="1">
      <alignment vertical="center"/>
      <protection hidden="1"/>
    </xf>
    <xf numFmtId="0" fontId="12" fillId="6" borderId="0" xfId="0" applyFont="1" applyFill="1" applyAlignment="1" applyProtection="1">
      <alignment horizontal="left"/>
      <protection hidden="1"/>
    </xf>
    <xf numFmtId="0" fontId="16" fillId="6" borderId="0" xfId="0" applyFont="1" applyFill="1" applyProtection="1">
      <protection hidden="1"/>
    </xf>
    <xf numFmtId="0" fontId="11" fillId="6" borderId="0" xfId="0" applyFont="1" applyFill="1" applyAlignment="1" applyProtection="1">
      <alignment vertical="center"/>
      <protection hidden="1"/>
    </xf>
    <xf numFmtId="0" fontId="15" fillId="6" borderId="0" xfId="0" applyFont="1" applyFill="1" applyAlignment="1" applyProtection="1">
      <alignment horizontal="left" vertical="center"/>
      <protection hidden="1"/>
    </xf>
    <xf numFmtId="0" fontId="40" fillId="6" borderId="0" xfId="0" applyFont="1" applyFill="1" applyAlignment="1" applyProtection="1">
      <alignment vertical="center"/>
      <protection hidden="1"/>
    </xf>
    <xf numFmtId="0" fontId="21" fillId="2" borderId="0" xfId="0" applyFont="1" applyFill="1" applyAlignment="1" applyProtection="1">
      <alignment horizontal="right"/>
      <protection hidden="1"/>
    </xf>
    <xf numFmtId="0" fontId="22" fillId="2" borderId="0" xfId="0" applyFont="1" applyFill="1" applyAlignment="1">
      <alignment vertical="center"/>
    </xf>
    <xf numFmtId="1" fontId="12" fillId="6" borderId="0" xfId="0" applyNumberFormat="1" applyFont="1" applyFill="1" applyProtection="1">
      <protection hidden="1"/>
    </xf>
    <xf numFmtId="9" fontId="11" fillId="6" borderId="0" xfId="0" applyNumberFormat="1" applyFont="1" applyFill="1" applyProtection="1">
      <protection hidden="1"/>
    </xf>
    <xf numFmtId="0" fontId="11" fillId="6" borderId="0" xfId="0" applyFont="1" applyFill="1" applyAlignment="1" applyProtection="1">
      <alignment horizontal="left" vertical="center"/>
      <protection hidden="1"/>
    </xf>
    <xf numFmtId="167" fontId="12" fillId="6" borderId="0" xfId="1" applyNumberFormat="1" applyFont="1" applyFill="1" applyBorder="1" applyAlignment="1" applyProtection="1">
      <alignment horizontal="right" vertical="center"/>
      <protection hidden="1"/>
    </xf>
    <xf numFmtId="1" fontId="11" fillId="6" borderId="0" xfId="0" applyNumberFormat="1" applyFont="1" applyFill="1" applyAlignment="1" applyProtection="1">
      <alignment vertical="center"/>
      <protection hidden="1"/>
    </xf>
    <xf numFmtId="0" fontId="23" fillId="6" borderId="0" xfId="0" applyFont="1" applyFill="1" applyProtection="1">
      <protection hidden="1"/>
    </xf>
    <xf numFmtId="0" fontId="24" fillId="6" borderId="0" xfId="0" applyFont="1" applyFill="1" applyAlignment="1" applyProtection="1">
      <alignment horizontal="right"/>
      <protection hidden="1"/>
    </xf>
    <xf numFmtId="0" fontId="18" fillId="6" borderId="0" xfId="0" applyFont="1" applyFill="1" applyProtection="1">
      <protection hidden="1"/>
    </xf>
    <xf numFmtId="0" fontId="12" fillId="6" borderId="0" xfId="0" applyFont="1" applyFill="1"/>
    <xf numFmtId="0" fontId="19" fillId="6" borderId="0" xfId="0" applyFont="1" applyFill="1" applyAlignment="1" applyProtection="1">
      <alignment horizontal="center" vertical="center"/>
      <protection locked="0"/>
    </xf>
    <xf numFmtId="0" fontId="12" fillId="6" borderId="1" xfId="0" applyFont="1" applyFill="1" applyBorder="1" applyAlignment="1" applyProtection="1">
      <alignment vertical="center"/>
      <protection hidden="1"/>
    </xf>
    <xf numFmtId="0" fontId="12" fillId="6" borderId="0" xfId="0" applyFont="1" applyFill="1" applyAlignment="1" applyProtection="1">
      <alignment vertical="center" wrapText="1"/>
      <protection hidden="1"/>
    </xf>
    <xf numFmtId="0" fontId="12" fillId="6" borderId="2" xfId="0" applyFont="1" applyFill="1" applyBorder="1" applyAlignment="1" applyProtection="1">
      <alignment vertical="center" wrapText="1"/>
      <protection hidden="1"/>
    </xf>
    <xf numFmtId="0" fontId="11" fillId="6" borderId="0" xfId="0" applyFont="1" applyFill="1" applyAlignment="1" applyProtection="1">
      <alignment vertical="center" wrapText="1"/>
      <protection hidden="1"/>
    </xf>
    <xf numFmtId="0" fontId="12" fillId="6" borderId="3" xfId="0" applyFont="1" applyFill="1" applyBorder="1" applyAlignment="1" applyProtection="1">
      <alignment vertical="center"/>
      <protection hidden="1"/>
    </xf>
    <xf numFmtId="0" fontId="12" fillId="6" borderId="4" xfId="0" applyFont="1" applyFill="1" applyBorder="1" applyAlignment="1" applyProtection="1">
      <alignment vertical="center"/>
      <protection hidden="1"/>
    </xf>
    <xf numFmtId="0" fontId="12" fillId="6" borderId="5" xfId="0" applyFont="1" applyFill="1" applyBorder="1" applyAlignment="1" applyProtection="1">
      <alignment vertical="center"/>
      <protection hidden="1"/>
    </xf>
    <xf numFmtId="0" fontId="12" fillId="6" borderId="0" xfId="0" applyFont="1" applyFill="1" applyAlignment="1" applyProtection="1">
      <alignment horizontal="left" vertical="center"/>
      <protection hidden="1"/>
    </xf>
    <xf numFmtId="0" fontId="12" fillId="6" borderId="0" xfId="0" applyFont="1" applyFill="1" applyAlignment="1" applyProtection="1">
      <alignment horizontal="center" vertical="center"/>
      <protection locked="0"/>
    </xf>
    <xf numFmtId="0" fontId="11" fillId="6" borderId="0" xfId="0" applyFont="1" applyFill="1" applyAlignment="1" applyProtection="1">
      <alignment vertical="center"/>
      <protection locked="0"/>
    </xf>
    <xf numFmtId="0" fontId="11" fillId="6" borderId="0" xfId="0" applyFont="1" applyFill="1" applyAlignment="1" applyProtection="1">
      <alignment horizontal="right" vertical="center" wrapText="1"/>
      <protection hidden="1"/>
    </xf>
    <xf numFmtId="9" fontId="20" fillId="6" borderId="1" xfId="0" applyNumberFormat="1" applyFont="1" applyFill="1" applyBorder="1" applyAlignment="1" applyProtection="1">
      <alignment horizontal="left" vertical="center"/>
      <protection hidden="1"/>
    </xf>
    <xf numFmtId="0" fontId="12" fillId="6" borderId="0" xfId="0" applyFont="1" applyFill="1" applyAlignment="1" applyProtection="1">
      <alignment horizontal="right" vertical="center"/>
      <protection hidden="1"/>
    </xf>
    <xf numFmtId="0" fontId="12" fillId="6" borderId="2" xfId="0" applyFont="1" applyFill="1" applyBorder="1" applyAlignment="1" applyProtection="1">
      <alignment horizontal="right" vertical="center"/>
      <protection hidden="1"/>
    </xf>
    <xf numFmtId="0" fontId="11" fillId="6" borderId="0" xfId="0" applyFont="1" applyFill="1" applyAlignment="1" applyProtection="1">
      <alignment horizontal="right" vertical="center"/>
      <protection hidden="1"/>
    </xf>
    <xf numFmtId="0" fontId="12" fillId="6" borderId="3" xfId="0" applyFont="1" applyFill="1" applyBorder="1" applyAlignment="1" applyProtection="1">
      <alignment horizontal="right" vertical="center"/>
      <protection hidden="1"/>
    </xf>
    <xf numFmtId="0" fontId="12" fillId="6" borderId="4" xfId="0" applyFont="1" applyFill="1" applyBorder="1" applyAlignment="1" applyProtection="1">
      <alignment horizontal="right" vertical="center"/>
      <protection hidden="1"/>
    </xf>
    <xf numFmtId="0" fontId="12" fillId="6" borderId="5" xfId="0" applyFont="1" applyFill="1" applyBorder="1" applyAlignment="1" applyProtection="1">
      <alignment horizontal="right" vertical="center"/>
      <protection hidden="1"/>
    </xf>
    <xf numFmtId="0" fontId="25" fillId="4" borderId="0" xfId="10" quotePrefix="1" applyFill="1"/>
    <xf numFmtId="0" fontId="25" fillId="4" borderId="0" xfId="10" applyFill="1"/>
    <xf numFmtId="0" fontId="26" fillId="4" borderId="0" xfId="10" applyFont="1" applyFill="1"/>
    <xf numFmtId="0" fontId="25" fillId="4" borderId="6" xfId="10" quotePrefix="1" applyFill="1" applyBorder="1"/>
    <xf numFmtId="0" fontId="25" fillId="5" borderId="6" xfId="10" quotePrefix="1" applyFill="1" applyBorder="1"/>
    <xf numFmtId="0" fontId="25" fillId="0" borderId="0" xfId="10"/>
    <xf numFmtId="1" fontId="11" fillId="6" borderId="0" xfId="0" applyNumberFormat="1" applyFont="1" applyFill="1" applyProtection="1">
      <protection hidden="1"/>
    </xf>
    <xf numFmtId="43" fontId="6" fillId="6" borderId="0" xfId="0" applyNumberFormat="1" applyFont="1" applyFill="1" applyProtection="1">
      <protection hidden="1"/>
    </xf>
    <xf numFmtId="166" fontId="12" fillId="6" borderId="0" xfId="1" applyNumberFormat="1" applyFont="1" applyFill="1" applyBorder="1" applyAlignment="1" applyProtection="1">
      <alignment horizontal="right" vertical="center"/>
      <protection hidden="1"/>
    </xf>
    <xf numFmtId="0" fontId="0" fillId="0" borderId="6" xfId="0" applyBorder="1"/>
    <xf numFmtId="43" fontId="0" fillId="6" borderId="0" xfId="0" applyNumberFormat="1" applyFill="1" applyAlignment="1" applyProtection="1">
      <alignment vertical="center"/>
      <protection hidden="1"/>
    </xf>
    <xf numFmtId="0" fontId="1" fillId="0" borderId="6" xfId="0" applyFont="1" applyBorder="1"/>
    <xf numFmtId="0" fontId="31" fillId="0" borderId="6" xfId="0" applyFont="1" applyBorder="1" applyAlignment="1">
      <alignment horizontal="center"/>
    </xf>
    <xf numFmtId="0" fontId="0" fillId="0" borderId="6" xfId="0" applyBorder="1" applyAlignment="1">
      <alignment horizontal="left" vertical="center" wrapText="1"/>
    </xf>
    <xf numFmtId="0" fontId="0" fillId="0" borderId="0" xfId="0" applyAlignment="1">
      <alignment wrapText="1"/>
    </xf>
    <xf numFmtId="0" fontId="31" fillId="0" borderId="6" xfId="0" applyFont="1" applyBorder="1" applyAlignment="1">
      <alignment horizontal="left" vertical="center"/>
    </xf>
    <xf numFmtId="0" fontId="31" fillId="0" borderId="6" xfId="0" applyFont="1" applyBorder="1" applyAlignment="1">
      <alignment horizontal="left" vertical="center" wrapText="1"/>
    </xf>
    <xf numFmtId="0" fontId="0" fillId="0" borderId="0" xfId="0" applyAlignment="1">
      <alignment horizontal="left" vertical="center"/>
    </xf>
    <xf numFmtId="0" fontId="0" fillId="0" borderId="6" xfId="0" applyBorder="1" applyAlignment="1">
      <alignment horizontal="left" vertical="center"/>
    </xf>
    <xf numFmtId="0" fontId="41" fillId="6" borderId="0" xfId="0" applyFont="1" applyFill="1" applyAlignment="1" applyProtection="1">
      <alignment vertical="center"/>
      <protection hidden="1"/>
    </xf>
    <xf numFmtId="1" fontId="11" fillId="6" borderId="0" xfId="0" applyNumberFormat="1" applyFont="1" applyFill="1" applyAlignment="1" applyProtection="1">
      <alignment horizontal="right"/>
      <protection hidden="1"/>
    </xf>
    <xf numFmtId="164" fontId="11" fillId="6" borderId="0" xfId="0" applyNumberFormat="1" applyFont="1" applyFill="1" applyProtection="1">
      <protection hidden="1"/>
    </xf>
    <xf numFmtId="168" fontId="11" fillId="6" borderId="0" xfId="0" applyNumberFormat="1" applyFont="1" applyFill="1" applyProtection="1">
      <protection hidden="1"/>
    </xf>
    <xf numFmtId="0" fontId="26" fillId="0" borderId="6" xfId="0" applyFont="1" applyBorder="1" applyAlignment="1">
      <alignment vertical="center" wrapText="1"/>
    </xf>
    <xf numFmtId="0" fontId="26" fillId="0" borderId="6" xfId="0" applyFont="1" applyBorder="1"/>
    <xf numFmtId="0" fontId="1" fillId="0" borderId="0" xfId="0" applyFont="1"/>
    <xf numFmtId="2" fontId="26" fillId="0" borderId="6" xfId="0" applyNumberFormat="1" applyFont="1" applyBorder="1" applyAlignment="1">
      <alignment vertical="center" wrapText="1"/>
    </xf>
    <xf numFmtId="2" fontId="26" fillId="0" borderId="6" xfId="0" applyNumberFormat="1" applyFont="1" applyBorder="1"/>
    <xf numFmtId="2" fontId="0" fillId="6" borderId="0" xfId="0" applyNumberFormat="1" applyFill="1" applyProtection="1">
      <protection hidden="1"/>
    </xf>
    <xf numFmtId="2" fontId="11" fillId="6" borderId="0" xfId="0" applyNumberFormat="1" applyFont="1" applyFill="1" applyProtection="1">
      <protection hidden="1"/>
    </xf>
    <xf numFmtId="0" fontId="42" fillId="6" borderId="0" xfId="0" applyFont="1" applyFill="1" applyProtection="1">
      <protection hidden="1"/>
    </xf>
    <xf numFmtId="2" fontId="42" fillId="6" borderId="0" xfId="0" applyNumberFormat="1" applyFont="1" applyFill="1" applyProtection="1">
      <protection hidden="1"/>
    </xf>
    <xf numFmtId="0" fontId="16" fillId="6" borderId="0" xfId="0" applyFont="1" applyFill="1" applyAlignment="1" applyProtection="1">
      <alignment vertical="top" wrapText="1"/>
      <protection hidden="1"/>
    </xf>
    <xf numFmtId="166" fontId="28" fillId="8" borderId="6" xfId="1" applyNumberFormat="1" applyFont="1" applyFill="1" applyBorder="1" applyAlignment="1" applyProtection="1">
      <alignment horizontal="center" vertical="center" wrapText="1"/>
      <protection locked="0"/>
    </xf>
    <xf numFmtId="0" fontId="3" fillId="6" borderId="7" xfId="0" applyFont="1" applyFill="1" applyBorder="1" applyProtection="1">
      <protection hidden="1"/>
    </xf>
    <xf numFmtId="0" fontId="3" fillId="6" borderId="8" xfId="0" applyFont="1" applyFill="1" applyBorder="1" applyProtection="1">
      <protection hidden="1"/>
    </xf>
    <xf numFmtId="0" fontId="3" fillId="6" borderId="9" xfId="0" applyFont="1" applyFill="1" applyBorder="1" applyProtection="1">
      <protection hidden="1"/>
    </xf>
    <xf numFmtId="0" fontId="3" fillId="6" borderId="10" xfId="0" applyFont="1" applyFill="1" applyBorder="1" applyProtection="1">
      <protection hidden="1"/>
    </xf>
    <xf numFmtId="49" fontId="0" fillId="0" borderId="6" xfId="0" applyNumberFormat="1" applyBorder="1" applyAlignment="1">
      <alignment horizontal="left" vertical="center" wrapText="1"/>
    </xf>
    <xf numFmtId="43" fontId="4" fillId="6" borderId="0" xfId="0" applyNumberFormat="1" applyFont="1" applyFill="1" applyAlignment="1" applyProtection="1">
      <alignment vertical="center"/>
      <protection hidden="1"/>
    </xf>
    <xf numFmtId="0" fontId="0" fillId="0" borderId="0" xfId="0" applyAlignment="1">
      <alignment horizontal="center" vertical="center" wrapText="1"/>
    </xf>
    <xf numFmtId="0" fontId="0" fillId="0" borderId="0" xfId="0" applyAlignment="1">
      <alignment horizontal="left" vertical="center" wrapText="1"/>
    </xf>
    <xf numFmtId="43" fontId="11" fillId="6" borderId="0" xfId="0" applyNumberFormat="1" applyFont="1" applyFill="1" applyProtection="1">
      <protection hidden="1"/>
    </xf>
    <xf numFmtId="0" fontId="12" fillId="6" borderId="0" xfId="0" applyFont="1" applyFill="1" applyProtection="1">
      <protection hidden="1"/>
    </xf>
    <xf numFmtId="169" fontId="11" fillId="6" borderId="0" xfId="0" applyNumberFormat="1" applyFont="1" applyFill="1" applyProtection="1">
      <protection hidden="1"/>
    </xf>
    <xf numFmtId="0" fontId="0" fillId="0" borderId="6" xfId="0" applyBorder="1" applyAlignment="1">
      <alignment wrapText="1"/>
    </xf>
    <xf numFmtId="0" fontId="0" fillId="0" borderId="6" xfId="0" applyBorder="1" applyAlignment="1">
      <alignment vertical="center" wrapText="1"/>
    </xf>
    <xf numFmtId="0" fontId="0" fillId="0" borderId="6" xfId="0" applyBorder="1" applyAlignment="1">
      <alignment horizontal="left" wrapText="1"/>
    </xf>
    <xf numFmtId="0" fontId="1" fillId="0" borderId="6" xfId="0" applyFont="1" applyBorder="1" applyAlignment="1">
      <alignment wrapText="1"/>
    </xf>
    <xf numFmtId="0" fontId="45" fillId="0" borderId="11" xfId="0" applyFont="1" applyBorder="1" applyAlignment="1">
      <alignment horizontal="left" vertical="center"/>
    </xf>
    <xf numFmtId="0" fontId="46" fillId="0" borderId="0" xfId="0" applyFont="1" applyAlignment="1">
      <alignment vertical="center"/>
    </xf>
    <xf numFmtId="167" fontId="47" fillId="10" borderId="0" xfId="1" applyNumberFormat="1" applyFont="1" applyFill="1" applyBorder="1" applyAlignment="1" applyProtection="1">
      <alignment vertical="center"/>
    </xf>
    <xf numFmtId="167" fontId="48" fillId="10" borderId="11" xfId="1" applyNumberFormat="1" applyFont="1" applyFill="1" applyBorder="1" applyAlignment="1" applyProtection="1">
      <alignment horizontal="center" vertical="center" wrapText="1"/>
    </xf>
    <xf numFmtId="0" fontId="49" fillId="10" borderId="0" xfId="0" applyFont="1" applyFill="1" applyAlignment="1">
      <alignment vertical="center"/>
    </xf>
    <xf numFmtId="0" fontId="49" fillId="10" borderId="9" xfId="0" applyFont="1" applyFill="1" applyBorder="1" applyAlignment="1">
      <alignment vertical="center"/>
    </xf>
    <xf numFmtId="0" fontId="29" fillId="10" borderId="12" xfId="0" applyFont="1" applyFill="1" applyBorder="1" applyAlignment="1">
      <alignment horizontal="center" vertical="center" wrapText="1"/>
    </xf>
    <xf numFmtId="167" fontId="50" fillId="9" borderId="6" xfId="1" applyNumberFormat="1" applyFont="1" applyFill="1" applyBorder="1" applyAlignment="1" applyProtection="1">
      <alignment horizontal="center" vertical="center" wrapText="1"/>
    </xf>
    <xf numFmtId="0" fontId="51" fillId="10" borderId="12" xfId="0" applyFont="1" applyFill="1" applyBorder="1" applyAlignment="1">
      <alignment horizontal="center" vertical="center" wrapText="1"/>
    </xf>
    <xf numFmtId="166" fontId="28" fillId="11" borderId="13" xfId="1" applyNumberFormat="1" applyFont="1" applyFill="1" applyBorder="1" applyAlignment="1" applyProtection="1">
      <alignment horizontal="center" vertical="center" wrapText="1"/>
    </xf>
    <xf numFmtId="166" fontId="28" fillId="0" borderId="6" xfId="1" applyNumberFormat="1" applyFont="1" applyFill="1" applyBorder="1" applyAlignment="1" applyProtection="1">
      <alignment horizontal="center" vertical="center" wrapText="1"/>
      <protection locked="0"/>
    </xf>
    <xf numFmtId="0" fontId="52" fillId="2" borderId="0" xfId="0" applyFont="1" applyFill="1" applyAlignment="1">
      <alignment horizontal="center" vertical="center"/>
    </xf>
    <xf numFmtId="0" fontId="19" fillId="6" borderId="0" xfId="0" applyFont="1" applyFill="1" applyAlignment="1">
      <alignment horizontal="center" vertical="center"/>
    </xf>
    <xf numFmtId="0" fontId="12" fillId="6" borderId="0" xfId="0" applyFont="1" applyFill="1" applyAlignment="1">
      <alignment horizontal="center" vertical="center"/>
    </xf>
    <xf numFmtId="2" fontId="52" fillId="2" borderId="0" xfId="1" applyNumberFormat="1" applyFont="1" applyFill="1" applyBorder="1" applyAlignment="1" applyProtection="1">
      <alignment horizontal="left" vertical="center"/>
      <protection hidden="1"/>
    </xf>
    <xf numFmtId="2" fontId="52" fillId="2" borderId="0" xfId="0" applyNumberFormat="1" applyFont="1" applyFill="1" applyAlignment="1" applyProtection="1">
      <alignment horizontal="right"/>
      <protection hidden="1"/>
    </xf>
    <xf numFmtId="0" fontId="27" fillId="10" borderId="11" xfId="1" applyNumberFormat="1" applyFont="1" applyFill="1" applyBorder="1" applyAlignment="1" applyProtection="1">
      <alignment horizontal="left" vertical="center" wrapText="1"/>
    </xf>
    <xf numFmtId="0" fontId="27" fillId="10" borderId="0" xfId="1" applyNumberFormat="1" applyFont="1" applyFill="1" applyBorder="1" applyAlignment="1" applyProtection="1">
      <alignment horizontal="left" vertical="center" wrapText="1"/>
    </xf>
    <xf numFmtId="9" fontId="12" fillId="6" borderId="0" xfId="0" applyNumberFormat="1" applyFont="1" applyFill="1" applyAlignment="1" applyProtection="1">
      <alignment horizontal="center" vertical="center"/>
      <protection locked="0"/>
    </xf>
    <xf numFmtId="43" fontId="4" fillId="6" borderId="0" xfId="0" applyNumberFormat="1" applyFont="1" applyFill="1" applyProtection="1">
      <protection hidden="1"/>
    </xf>
    <xf numFmtId="0" fontId="1" fillId="0" borderId="6" xfId="0" applyFont="1" applyBorder="1" applyAlignment="1">
      <alignment vertical="center" wrapText="1"/>
    </xf>
    <xf numFmtId="0" fontId="18" fillId="7" borderId="0" xfId="0" applyFont="1" applyFill="1" applyProtection="1">
      <protection hidden="1"/>
    </xf>
    <xf numFmtId="0" fontId="15" fillId="7" borderId="0" xfId="0" applyFont="1" applyFill="1" applyProtection="1">
      <protection hidden="1"/>
    </xf>
    <xf numFmtId="0" fontId="12" fillId="12" borderId="1" xfId="0" applyFont="1" applyFill="1" applyBorder="1" applyAlignment="1" applyProtection="1">
      <alignment vertical="center"/>
      <protection hidden="1"/>
    </xf>
    <xf numFmtId="0" fontId="12" fillId="12" borderId="0" xfId="0" applyFont="1" applyFill="1" applyAlignment="1" applyProtection="1">
      <alignment vertical="center" wrapText="1"/>
      <protection hidden="1"/>
    </xf>
    <xf numFmtId="0" fontId="12" fillId="12" borderId="2" xfId="0" applyFont="1" applyFill="1" applyBorder="1" applyAlignment="1" applyProtection="1">
      <alignment vertical="center" wrapText="1"/>
      <protection hidden="1"/>
    </xf>
    <xf numFmtId="0" fontId="12" fillId="12" borderId="3" xfId="0" applyFont="1" applyFill="1" applyBorder="1" applyAlignment="1" applyProtection="1">
      <alignment vertical="center"/>
      <protection hidden="1"/>
    </xf>
    <xf numFmtId="0" fontId="12" fillId="12" borderId="4" xfId="0" applyFont="1" applyFill="1" applyBorder="1" applyAlignment="1" applyProtection="1">
      <alignment vertical="center"/>
      <protection hidden="1"/>
    </xf>
    <xf numFmtId="0" fontId="12" fillId="12" borderId="5" xfId="0" applyFont="1" applyFill="1" applyBorder="1" applyAlignment="1" applyProtection="1">
      <alignment vertical="center"/>
      <protection hidden="1"/>
    </xf>
    <xf numFmtId="9" fontId="20" fillId="12" borderId="1" xfId="0" applyNumberFormat="1" applyFont="1" applyFill="1" applyBorder="1" applyAlignment="1" applyProtection="1">
      <alignment horizontal="left" vertical="center"/>
      <protection hidden="1"/>
    </xf>
    <xf numFmtId="0" fontId="12" fillId="12" borderId="0" xfId="0" applyFont="1" applyFill="1" applyAlignment="1" applyProtection="1">
      <alignment horizontal="right" vertical="center"/>
      <protection hidden="1"/>
    </xf>
    <xf numFmtId="0" fontId="12" fillId="12" borderId="2" xfId="0" applyFont="1" applyFill="1" applyBorder="1" applyAlignment="1" applyProtection="1">
      <alignment horizontal="right" vertical="center"/>
      <protection hidden="1"/>
    </xf>
    <xf numFmtId="0" fontId="12" fillId="12" borderId="3" xfId="0" applyFont="1" applyFill="1" applyBorder="1" applyAlignment="1" applyProtection="1">
      <alignment horizontal="right" vertical="center"/>
      <protection hidden="1"/>
    </xf>
    <xf numFmtId="0" fontId="12" fillId="12" borderId="4" xfId="0" applyFont="1" applyFill="1" applyBorder="1" applyAlignment="1" applyProtection="1">
      <alignment horizontal="right" vertical="center"/>
      <protection hidden="1"/>
    </xf>
    <xf numFmtId="0" fontId="12" fillId="12" borderId="5" xfId="0" applyFont="1" applyFill="1" applyBorder="1" applyAlignment="1" applyProtection="1">
      <alignment horizontal="right" vertical="center"/>
      <protection hidden="1"/>
    </xf>
    <xf numFmtId="0" fontId="12" fillId="12" borderId="15" xfId="0" applyFont="1" applyFill="1" applyBorder="1" applyAlignment="1" applyProtection="1">
      <alignment horizontal="left" vertical="center"/>
      <protection hidden="1"/>
    </xf>
    <xf numFmtId="0" fontId="12" fillId="12" borderId="16" xfId="0" applyFont="1" applyFill="1" applyBorder="1" applyAlignment="1" applyProtection="1">
      <alignment horizontal="right" vertical="center"/>
      <protection hidden="1"/>
    </xf>
    <xf numFmtId="0" fontId="12" fillId="12" borderId="17" xfId="0" applyFont="1" applyFill="1" applyBorder="1" applyAlignment="1" applyProtection="1">
      <alignment horizontal="right" vertical="center"/>
      <protection hidden="1"/>
    </xf>
    <xf numFmtId="0" fontId="11" fillId="12" borderId="18" xfId="0" applyFont="1" applyFill="1" applyBorder="1" applyAlignment="1" applyProtection="1">
      <alignment horizontal="left" vertical="center"/>
      <protection hidden="1"/>
    </xf>
    <xf numFmtId="0" fontId="12" fillId="12" borderId="19" xfId="0" applyFont="1" applyFill="1" applyBorder="1" applyAlignment="1" applyProtection="1">
      <alignment horizontal="right" vertical="center"/>
      <protection hidden="1"/>
    </xf>
    <xf numFmtId="0" fontId="12" fillId="12" borderId="20" xfId="0" applyFont="1" applyFill="1" applyBorder="1" applyAlignment="1" applyProtection="1">
      <alignment horizontal="right" vertical="center"/>
      <protection hidden="1"/>
    </xf>
    <xf numFmtId="0" fontId="12" fillId="12" borderId="21" xfId="0" applyFont="1" applyFill="1" applyBorder="1" applyAlignment="1" applyProtection="1">
      <alignment horizontal="right" vertical="center"/>
      <protection hidden="1"/>
    </xf>
    <xf numFmtId="0" fontId="12" fillId="12" borderId="22" xfId="0" applyFont="1" applyFill="1" applyBorder="1" applyAlignment="1" applyProtection="1">
      <alignment horizontal="right" vertical="center"/>
      <protection hidden="1"/>
    </xf>
    <xf numFmtId="0" fontId="54" fillId="12" borderId="0" xfId="0" applyFont="1" applyFill="1" applyAlignment="1" applyProtection="1">
      <alignment horizontal="left" vertical="center"/>
      <protection hidden="1"/>
    </xf>
    <xf numFmtId="0" fontId="54" fillId="12" borderId="0" xfId="0" applyFont="1" applyFill="1" applyAlignment="1" applyProtection="1">
      <alignment horizontal="right" vertical="center"/>
      <protection hidden="1"/>
    </xf>
    <xf numFmtId="43" fontId="12" fillId="6" borderId="0" xfId="1" applyFont="1" applyFill="1" applyBorder="1" applyAlignment="1" applyProtection="1">
      <alignment horizontal="right" vertical="center"/>
    </xf>
    <xf numFmtId="43" fontId="12" fillId="6" borderId="0" xfId="1" applyFont="1" applyFill="1" applyBorder="1" applyAlignment="1" applyProtection="1">
      <alignment horizontal="right" vertical="center"/>
      <protection locked="0"/>
    </xf>
    <xf numFmtId="1" fontId="12" fillId="7" borderId="6" xfId="0" applyNumberFormat="1" applyFont="1" applyFill="1" applyBorder="1" applyAlignment="1" applyProtection="1">
      <alignment horizontal="right" vertical="center"/>
      <protection locked="0"/>
    </xf>
    <xf numFmtId="164" fontId="12" fillId="7" borderId="6" xfId="0" applyNumberFormat="1" applyFont="1" applyFill="1" applyBorder="1" applyAlignment="1" applyProtection="1">
      <alignment horizontal="right" vertical="center"/>
      <protection locked="0"/>
    </xf>
    <xf numFmtId="167" fontId="12" fillId="7" borderId="6" xfId="1" applyNumberFormat="1" applyFont="1" applyFill="1" applyBorder="1" applyAlignment="1" applyProtection="1">
      <alignment horizontal="right" vertical="center"/>
      <protection locked="0"/>
    </xf>
    <xf numFmtId="0" fontId="11" fillId="0" borderId="0" xfId="0" applyFont="1" applyProtection="1">
      <protection hidden="1"/>
    </xf>
    <xf numFmtId="0" fontId="17" fillId="0" borderId="0" xfId="0" applyFont="1" applyProtection="1">
      <protection hidden="1"/>
    </xf>
    <xf numFmtId="166" fontId="12" fillId="7" borderId="6" xfId="1" applyNumberFormat="1" applyFont="1" applyFill="1" applyBorder="1" applyAlignment="1" applyProtection="1">
      <alignment horizontal="right" vertical="center"/>
      <protection locked="0"/>
    </xf>
    <xf numFmtId="166" fontId="12" fillId="6" borderId="0" xfId="1" applyNumberFormat="1" applyFont="1" applyFill="1" applyBorder="1" applyAlignment="1" applyProtection="1">
      <alignment horizontal="center" vertical="center"/>
      <protection locked="0"/>
    </xf>
    <xf numFmtId="2" fontId="12" fillId="7" borderId="6" xfId="0" applyNumberFormat="1" applyFont="1" applyFill="1" applyBorder="1" applyAlignment="1" applyProtection="1">
      <alignment horizontal="right" vertical="center"/>
      <protection locked="0"/>
    </xf>
    <xf numFmtId="0" fontId="55" fillId="6" borderId="6" xfId="0" applyFont="1" applyFill="1" applyBorder="1" applyAlignment="1" applyProtection="1">
      <alignment horizontal="center" vertical="center"/>
      <protection hidden="1"/>
    </xf>
    <xf numFmtId="0" fontId="56" fillId="6" borderId="0" xfId="0" applyFont="1" applyFill="1" applyAlignment="1" applyProtection="1">
      <alignment horizontal="left" vertical="center"/>
      <protection hidden="1"/>
    </xf>
    <xf numFmtId="2" fontId="11" fillId="6" borderId="0" xfId="0" applyNumberFormat="1" applyFont="1" applyFill="1" applyAlignment="1" applyProtection="1">
      <alignment vertical="center"/>
      <protection hidden="1"/>
    </xf>
    <xf numFmtId="167" fontId="12" fillId="7" borderId="23" xfId="1" applyNumberFormat="1" applyFont="1" applyFill="1" applyBorder="1" applyAlignment="1" applyProtection="1">
      <alignment vertical="center"/>
      <protection locked="0"/>
    </xf>
    <xf numFmtId="167" fontId="12" fillId="7" borderId="24" xfId="1" applyNumberFormat="1" applyFont="1" applyFill="1" applyBorder="1" applyAlignment="1" applyProtection="1">
      <alignment vertical="center"/>
      <protection locked="0"/>
    </xf>
    <xf numFmtId="167" fontId="12" fillId="7" borderId="25" xfId="1" applyNumberFormat="1" applyFont="1" applyFill="1" applyBorder="1" applyAlignment="1" applyProtection="1">
      <alignment vertical="center"/>
      <protection locked="0"/>
    </xf>
    <xf numFmtId="9" fontId="12" fillId="7" borderId="6" xfId="0" applyNumberFormat="1" applyFont="1" applyFill="1" applyBorder="1" applyAlignment="1" applyProtection="1">
      <alignment horizontal="center" vertical="center"/>
      <protection locked="0"/>
    </xf>
    <xf numFmtId="166" fontId="54" fillId="12" borderId="0" xfId="0" applyNumberFormat="1" applyFont="1" applyFill="1" applyAlignment="1" applyProtection="1">
      <alignment horizontal="center" vertical="center"/>
      <protection hidden="1"/>
    </xf>
    <xf numFmtId="166" fontId="29" fillId="11" borderId="6" xfId="1" applyNumberFormat="1" applyFont="1" applyFill="1" applyBorder="1" applyAlignment="1" applyProtection="1">
      <alignment horizontal="center" vertical="center" wrapText="1"/>
    </xf>
    <xf numFmtId="0" fontId="12" fillId="12" borderId="0" xfId="0" applyFont="1" applyFill="1" applyAlignment="1" applyProtection="1">
      <alignment vertical="center"/>
      <protection hidden="1"/>
    </xf>
    <xf numFmtId="0" fontId="12" fillId="12" borderId="2" xfId="0" applyFont="1" applyFill="1" applyBorder="1" applyAlignment="1" applyProtection="1">
      <alignment vertical="center"/>
      <protection hidden="1"/>
    </xf>
    <xf numFmtId="0" fontId="58" fillId="12" borderId="0" xfId="0" applyFont="1" applyFill="1" applyAlignment="1" applyProtection="1">
      <alignment horizontal="right" vertical="center"/>
      <protection hidden="1"/>
    </xf>
    <xf numFmtId="170" fontId="11" fillId="6" borderId="0" xfId="0" applyNumberFormat="1" applyFont="1" applyFill="1" applyProtection="1">
      <protection hidden="1"/>
    </xf>
    <xf numFmtId="167" fontId="11" fillId="6" borderId="0" xfId="0" applyNumberFormat="1" applyFont="1" applyFill="1" applyProtection="1">
      <protection hidden="1"/>
    </xf>
    <xf numFmtId="0" fontId="58" fillId="12" borderId="9" xfId="0" applyFont="1" applyFill="1" applyBorder="1" applyAlignment="1" applyProtection="1">
      <alignment horizontal="right" vertical="center"/>
      <protection hidden="1"/>
    </xf>
    <xf numFmtId="0" fontId="12" fillId="12" borderId="7" xfId="0" applyFont="1" applyFill="1" applyBorder="1" applyAlignment="1" applyProtection="1">
      <alignment horizontal="right" vertical="center"/>
      <protection hidden="1"/>
    </xf>
    <xf numFmtId="0" fontId="12" fillId="12" borderId="10" xfId="0" applyFont="1" applyFill="1" applyBorder="1" applyAlignment="1" applyProtection="1">
      <alignment horizontal="right" vertical="center"/>
      <protection hidden="1"/>
    </xf>
    <xf numFmtId="9" fontId="12" fillId="6" borderId="0" xfId="0" applyNumberFormat="1" applyFont="1" applyFill="1" applyProtection="1">
      <protection hidden="1"/>
    </xf>
    <xf numFmtId="164" fontId="23" fillId="6" borderId="0" xfId="0" applyNumberFormat="1" applyFont="1" applyFill="1" applyProtection="1">
      <protection hidden="1"/>
    </xf>
    <xf numFmtId="0" fontId="61" fillId="0" borderId="0" xfId="0" applyFont="1" applyAlignment="1">
      <alignment horizontal="left" vertical="top"/>
    </xf>
    <xf numFmtId="0" fontId="61" fillId="0" borderId="0" xfId="0" applyFont="1" applyAlignment="1">
      <alignment horizontal="left" vertical="top" wrapText="1"/>
    </xf>
    <xf numFmtId="0" fontId="62" fillId="0" borderId="0" xfId="0" applyFont="1" applyAlignment="1">
      <alignment horizontal="left" vertical="top"/>
    </xf>
    <xf numFmtId="0" fontId="62" fillId="0" borderId="0" xfId="0" applyFont="1" applyAlignment="1">
      <alignment horizontal="left" vertical="top" wrapText="1"/>
    </xf>
    <xf numFmtId="0" fontId="61" fillId="0" borderId="0" xfId="0" quotePrefix="1" applyFont="1" applyAlignment="1">
      <alignment horizontal="left" vertical="top" wrapText="1"/>
    </xf>
    <xf numFmtId="0" fontId="63" fillId="0" borderId="0" xfId="0" applyFont="1" applyAlignment="1">
      <alignment horizontal="left" vertical="center"/>
    </xf>
    <xf numFmtId="0" fontId="63" fillId="0" borderId="0" xfId="0" applyFont="1" applyAlignment="1">
      <alignment horizontal="left" vertical="center" wrapText="1"/>
    </xf>
    <xf numFmtId="0" fontId="64" fillId="0" borderId="0" xfId="0" applyFont="1" applyAlignment="1">
      <alignment horizontal="left" vertical="center"/>
    </xf>
    <xf numFmtId="0" fontId="64" fillId="0" borderId="0" xfId="0" applyFont="1" applyAlignment="1">
      <alignment horizontal="left" vertical="center" wrapText="1"/>
    </xf>
    <xf numFmtId="0" fontId="65" fillId="0" borderId="0" xfId="0" applyFont="1" applyAlignment="1">
      <alignment horizontal="left" vertical="center"/>
    </xf>
    <xf numFmtId="0" fontId="66" fillId="0" borderId="0" xfId="0" applyFont="1" applyAlignment="1">
      <alignment horizontal="left" vertical="center" wrapText="1"/>
    </xf>
    <xf numFmtId="0" fontId="63" fillId="0" borderId="0" xfId="0" quotePrefix="1" applyFont="1" applyAlignment="1">
      <alignment horizontal="left" vertical="center" wrapText="1"/>
    </xf>
    <xf numFmtId="0" fontId="4" fillId="7" borderId="0" xfId="0" applyFont="1" applyFill="1" applyProtection="1">
      <protection hidden="1"/>
    </xf>
    <xf numFmtId="0" fontId="2" fillId="7" borderId="0" xfId="0" applyFont="1" applyFill="1" applyProtection="1">
      <protection hidden="1"/>
    </xf>
    <xf numFmtId="0" fontId="0" fillId="7" borderId="0" xfId="0" applyFill="1" applyProtection="1">
      <protection hidden="1"/>
    </xf>
    <xf numFmtId="0" fontId="3" fillId="7" borderId="0" xfId="0" applyFont="1" applyFill="1" applyProtection="1">
      <protection hidden="1"/>
    </xf>
    <xf numFmtId="0" fontId="59" fillId="7" borderId="0" xfId="0" applyFont="1" applyFill="1" applyProtection="1">
      <protection hidden="1"/>
    </xf>
    <xf numFmtId="171" fontId="11" fillId="6" borderId="0" xfId="0" applyNumberFormat="1" applyFont="1" applyFill="1" applyProtection="1">
      <protection hidden="1"/>
    </xf>
    <xf numFmtId="0" fontId="11" fillId="6" borderId="8" xfId="0" applyFont="1" applyFill="1" applyBorder="1" applyProtection="1">
      <protection hidden="1"/>
    </xf>
    <xf numFmtId="0" fontId="11" fillId="6" borderId="10" xfId="0" applyFont="1" applyFill="1" applyBorder="1" applyProtection="1">
      <protection hidden="1"/>
    </xf>
    <xf numFmtId="0" fontId="11" fillId="6" borderId="11" xfId="0" applyFont="1" applyFill="1" applyBorder="1" applyProtection="1">
      <protection hidden="1"/>
    </xf>
    <xf numFmtId="0" fontId="11" fillId="6" borderId="7" xfId="0" applyFont="1" applyFill="1" applyBorder="1" applyProtection="1">
      <protection hidden="1"/>
    </xf>
    <xf numFmtId="0" fontId="8" fillId="6" borderId="8" xfId="0" applyFont="1" applyFill="1" applyBorder="1" applyProtection="1">
      <protection hidden="1"/>
    </xf>
    <xf numFmtId="0" fontId="4" fillId="6" borderId="10" xfId="0" applyFont="1" applyFill="1" applyBorder="1" applyProtection="1">
      <protection hidden="1"/>
    </xf>
    <xf numFmtId="0" fontId="46" fillId="6" borderId="0" xfId="0" applyFont="1" applyFill="1" applyAlignment="1">
      <alignment vertical="center"/>
    </xf>
    <xf numFmtId="0" fontId="12" fillId="12" borderId="27" xfId="0" applyFont="1" applyFill="1" applyBorder="1" applyAlignment="1" applyProtection="1">
      <alignment vertical="center"/>
      <protection hidden="1"/>
    </xf>
    <xf numFmtId="0" fontId="12" fillId="12" borderId="26" xfId="0" applyFont="1" applyFill="1" applyBorder="1" applyAlignment="1" applyProtection="1">
      <alignment vertical="center"/>
      <protection hidden="1"/>
    </xf>
    <xf numFmtId="0" fontId="12" fillId="12" borderId="28" xfId="0" applyFont="1" applyFill="1" applyBorder="1" applyAlignment="1" applyProtection="1">
      <alignment vertical="center"/>
      <protection hidden="1"/>
    </xf>
    <xf numFmtId="0" fontId="12" fillId="12" borderId="9" xfId="0" applyFont="1" applyFill="1" applyBorder="1" applyAlignment="1" applyProtection="1">
      <alignment vertical="center"/>
      <protection hidden="1"/>
    </xf>
    <xf numFmtId="0" fontId="12" fillId="12" borderId="11" xfId="0" applyFont="1" applyFill="1" applyBorder="1" applyAlignment="1" applyProtection="1">
      <alignment vertical="center"/>
      <protection hidden="1"/>
    </xf>
    <xf numFmtId="0" fontId="12" fillId="12" borderId="7" xfId="0" applyFont="1" applyFill="1" applyBorder="1" applyAlignment="1" applyProtection="1">
      <alignment vertical="center" wrapText="1"/>
      <protection hidden="1"/>
    </xf>
    <xf numFmtId="0" fontId="12" fillId="12" borderId="7" xfId="0" applyFont="1" applyFill="1" applyBorder="1" applyAlignment="1" applyProtection="1">
      <alignment vertical="center"/>
      <protection hidden="1"/>
    </xf>
    <xf numFmtId="0" fontId="12" fillId="12" borderId="8" xfId="0" applyFont="1" applyFill="1" applyBorder="1" applyAlignment="1" applyProtection="1">
      <alignment vertical="center"/>
      <protection hidden="1"/>
    </xf>
    <xf numFmtId="0" fontId="12" fillId="12" borderId="10" xfId="0" applyFont="1" applyFill="1" applyBorder="1" applyAlignment="1" applyProtection="1">
      <alignment vertical="center"/>
      <protection hidden="1"/>
    </xf>
    <xf numFmtId="43" fontId="4" fillId="6" borderId="11" xfId="0" applyNumberFormat="1" applyFont="1" applyFill="1" applyBorder="1" applyAlignment="1" applyProtection="1">
      <alignment vertical="center" wrapText="1"/>
      <protection hidden="1"/>
    </xf>
    <xf numFmtId="164" fontId="36" fillId="6" borderId="0" xfId="0" applyNumberFormat="1" applyFont="1" applyFill="1" applyAlignment="1" applyProtection="1">
      <alignment horizontal="left"/>
      <protection hidden="1"/>
    </xf>
    <xf numFmtId="0" fontId="11" fillId="6" borderId="26" xfId="0" applyFont="1" applyFill="1" applyBorder="1" applyProtection="1">
      <protection hidden="1"/>
    </xf>
    <xf numFmtId="0" fontId="8" fillId="6" borderId="26" xfId="0" applyFont="1" applyFill="1" applyBorder="1" applyProtection="1">
      <protection hidden="1"/>
    </xf>
    <xf numFmtId="0" fontId="12" fillId="12" borderId="30" xfId="0" applyFont="1" applyFill="1" applyBorder="1" applyAlignment="1" applyProtection="1">
      <alignment vertical="center"/>
      <protection hidden="1"/>
    </xf>
    <xf numFmtId="0" fontId="12" fillId="12" borderId="31" xfId="0" applyFont="1" applyFill="1" applyBorder="1" applyAlignment="1" applyProtection="1">
      <alignment vertical="center"/>
      <protection hidden="1"/>
    </xf>
    <xf numFmtId="0" fontId="12" fillId="12" borderId="32" xfId="0" applyFont="1" applyFill="1" applyBorder="1" applyAlignment="1" applyProtection="1">
      <alignment vertical="center"/>
      <protection hidden="1"/>
    </xf>
    <xf numFmtId="0" fontId="12" fillId="12" borderId="31" xfId="0" applyFont="1" applyFill="1" applyBorder="1" applyAlignment="1" applyProtection="1">
      <alignment vertical="center" wrapText="1"/>
      <protection hidden="1"/>
    </xf>
    <xf numFmtId="0" fontId="12" fillId="12" borderId="32" xfId="0" applyFont="1" applyFill="1" applyBorder="1" applyAlignment="1" applyProtection="1">
      <alignment horizontal="right" vertical="center"/>
      <protection hidden="1"/>
    </xf>
    <xf numFmtId="0" fontId="36" fillId="7" borderId="33" xfId="0" applyFont="1" applyFill="1" applyBorder="1" applyAlignment="1" applyProtection="1">
      <alignment horizontal="left"/>
      <protection hidden="1"/>
    </xf>
    <xf numFmtId="164" fontId="37" fillId="7" borderId="34" xfId="0" applyNumberFormat="1" applyFont="1" applyFill="1" applyBorder="1" applyAlignment="1" applyProtection="1">
      <alignment horizontal="left"/>
      <protection hidden="1"/>
    </xf>
    <xf numFmtId="0" fontId="36" fillId="7" borderId="34" xfId="0" applyFont="1" applyFill="1" applyBorder="1" applyAlignment="1" applyProtection="1">
      <alignment horizontal="left"/>
      <protection hidden="1"/>
    </xf>
    <xf numFmtId="17" fontId="37" fillId="7" borderId="34" xfId="0" applyNumberFormat="1" applyFont="1" applyFill="1" applyBorder="1" applyAlignment="1" applyProtection="1">
      <alignment horizontal="left"/>
      <protection hidden="1"/>
    </xf>
    <xf numFmtId="0" fontId="15" fillId="7" borderId="34" xfId="0" applyFont="1" applyFill="1" applyBorder="1" applyProtection="1">
      <protection hidden="1"/>
    </xf>
    <xf numFmtId="0" fontId="11" fillId="7" borderId="34" xfId="0" applyFont="1" applyFill="1" applyBorder="1" applyProtection="1">
      <protection hidden="1"/>
    </xf>
    <xf numFmtId="0" fontId="11" fillId="7" borderId="35" xfId="0" applyFont="1" applyFill="1" applyBorder="1"/>
    <xf numFmtId="0" fontId="9" fillId="6" borderId="33" xfId="0" applyFont="1" applyFill="1" applyBorder="1" applyAlignment="1" applyProtection="1">
      <alignment horizontal="center" vertical="center"/>
      <protection hidden="1"/>
    </xf>
    <xf numFmtId="0" fontId="9" fillId="6" borderId="34" xfId="0" applyFont="1" applyFill="1" applyBorder="1" applyAlignment="1" applyProtection="1">
      <alignment horizontal="center" vertical="center"/>
      <protection hidden="1"/>
    </xf>
    <xf numFmtId="0" fontId="5" fillId="6" borderId="34" xfId="0" applyFont="1" applyFill="1" applyBorder="1" applyAlignment="1" applyProtection="1">
      <alignment horizontal="left" vertical="center"/>
      <protection hidden="1"/>
    </xf>
    <xf numFmtId="0" fontId="8" fillId="6" borderId="35" xfId="0" applyFont="1" applyFill="1" applyBorder="1" applyProtection="1">
      <protection hidden="1"/>
    </xf>
    <xf numFmtId="0" fontId="18" fillId="7" borderId="34" xfId="0" applyFont="1" applyFill="1" applyBorder="1" applyProtection="1">
      <protection hidden="1"/>
    </xf>
    <xf numFmtId="0" fontId="43" fillId="9" borderId="36" xfId="0" applyFont="1" applyFill="1" applyBorder="1" applyAlignment="1">
      <alignment horizontal="left" vertical="center"/>
    </xf>
    <xf numFmtId="0" fontId="43" fillId="9" borderId="37" xfId="0" applyFont="1" applyFill="1" applyBorder="1" applyAlignment="1">
      <alignment horizontal="left" vertical="center"/>
    </xf>
    <xf numFmtId="167" fontId="44" fillId="9" borderId="37" xfId="1" applyNumberFormat="1" applyFont="1" applyFill="1" applyBorder="1" applyAlignment="1" applyProtection="1">
      <alignment vertical="center"/>
    </xf>
    <xf numFmtId="167" fontId="44" fillId="9" borderId="38" xfId="1" applyNumberFormat="1" applyFont="1" applyFill="1" applyBorder="1" applyAlignment="1" applyProtection="1">
      <alignment vertical="center"/>
    </xf>
    <xf numFmtId="0" fontId="8" fillId="6" borderId="33" xfId="0" applyFont="1" applyFill="1" applyBorder="1" applyProtection="1">
      <protection hidden="1"/>
    </xf>
    <xf numFmtId="0" fontId="5" fillId="6" borderId="35" xfId="0" applyFont="1" applyFill="1" applyBorder="1" applyAlignment="1" applyProtection="1">
      <alignment horizontal="left" vertical="center"/>
      <protection hidden="1"/>
    </xf>
    <xf numFmtId="0" fontId="12" fillId="12" borderId="36" xfId="0" applyFont="1" applyFill="1" applyBorder="1" applyAlignment="1" applyProtection="1">
      <alignment vertical="center"/>
      <protection hidden="1"/>
    </xf>
    <xf numFmtId="0" fontId="12" fillId="12" borderId="37" xfId="0" applyFont="1" applyFill="1" applyBorder="1" applyAlignment="1" applyProtection="1">
      <alignment vertical="center"/>
      <protection hidden="1"/>
    </xf>
    <xf numFmtId="0" fontId="12" fillId="12" borderId="38" xfId="0" applyFont="1" applyFill="1" applyBorder="1" applyAlignment="1" applyProtection="1">
      <alignment vertical="center"/>
      <protection hidden="1"/>
    </xf>
    <xf numFmtId="166" fontId="37" fillId="7" borderId="34" xfId="1" applyNumberFormat="1" applyFont="1" applyFill="1" applyBorder="1" applyAlignment="1" applyProtection="1">
      <alignment horizontal="left"/>
      <protection hidden="1"/>
    </xf>
    <xf numFmtId="0" fontId="12" fillId="12" borderId="36" xfId="0" applyFont="1" applyFill="1" applyBorder="1" applyAlignment="1" applyProtection="1">
      <alignment horizontal="left" vertical="center"/>
      <protection hidden="1"/>
    </xf>
    <xf numFmtId="0" fontId="12" fillId="12" borderId="37" xfId="0" applyFont="1" applyFill="1" applyBorder="1" applyAlignment="1" applyProtection="1">
      <alignment horizontal="right" vertical="center"/>
      <protection hidden="1"/>
    </xf>
    <xf numFmtId="0" fontId="12" fillId="12" borderId="38" xfId="0" applyFont="1" applyFill="1" applyBorder="1" applyAlignment="1" applyProtection="1">
      <alignment horizontal="right" vertical="center"/>
      <protection hidden="1"/>
    </xf>
    <xf numFmtId="0" fontId="12" fillId="12" borderId="33" xfId="0" applyFont="1" applyFill="1" applyBorder="1" applyAlignment="1" applyProtection="1">
      <alignment horizontal="left" vertical="center"/>
      <protection hidden="1"/>
    </xf>
    <xf numFmtId="0" fontId="12" fillId="12" borderId="34" xfId="0" applyFont="1" applyFill="1" applyBorder="1" applyAlignment="1" applyProtection="1">
      <alignment horizontal="right" vertical="center"/>
      <protection hidden="1"/>
    </xf>
    <xf numFmtId="0" fontId="12" fillId="12" borderId="35" xfId="0" applyFont="1" applyFill="1" applyBorder="1" applyAlignment="1" applyProtection="1">
      <alignment horizontal="right" vertical="center"/>
      <protection hidden="1"/>
    </xf>
    <xf numFmtId="0" fontId="58" fillId="12" borderId="37" xfId="0" applyFont="1" applyFill="1" applyBorder="1" applyAlignment="1" applyProtection="1">
      <alignment horizontal="right" vertical="center"/>
      <protection hidden="1"/>
    </xf>
    <xf numFmtId="0" fontId="12" fillId="6" borderId="30" xfId="0" applyFont="1" applyFill="1" applyBorder="1" applyAlignment="1" applyProtection="1">
      <alignment vertical="center"/>
      <protection hidden="1"/>
    </xf>
    <xf numFmtId="0" fontId="12" fillId="6" borderId="31" xfId="0" applyFont="1" applyFill="1" applyBorder="1" applyAlignment="1" applyProtection="1">
      <alignment vertical="center"/>
      <protection hidden="1"/>
    </xf>
    <xf numFmtId="0" fontId="12" fillId="6" borderId="32" xfId="0" applyFont="1" applyFill="1" applyBorder="1" applyAlignment="1" applyProtection="1">
      <alignment vertical="center"/>
      <protection hidden="1"/>
    </xf>
    <xf numFmtId="0" fontId="12" fillId="6" borderId="31" xfId="0" applyFont="1" applyFill="1" applyBorder="1" applyAlignment="1" applyProtection="1">
      <alignment vertical="center" wrapText="1"/>
      <protection hidden="1"/>
    </xf>
    <xf numFmtId="0" fontId="12" fillId="6" borderId="32" xfId="0" applyFont="1" applyFill="1" applyBorder="1" applyAlignment="1" applyProtection="1">
      <alignment horizontal="right" vertical="center"/>
      <protection hidden="1"/>
    </xf>
    <xf numFmtId="0" fontId="36" fillId="7" borderId="41" xfId="0" applyFont="1" applyFill="1" applyBorder="1" applyAlignment="1" applyProtection="1">
      <alignment horizontal="left"/>
      <protection hidden="1"/>
    </xf>
    <xf numFmtId="0" fontId="36" fillId="7" borderId="42" xfId="0" applyFont="1" applyFill="1" applyBorder="1" applyAlignment="1" applyProtection="1">
      <alignment horizontal="left"/>
      <protection hidden="1"/>
    </xf>
    <xf numFmtId="17" fontId="37" fillId="7" borderId="42" xfId="0" applyNumberFormat="1" applyFont="1" applyFill="1" applyBorder="1" applyAlignment="1" applyProtection="1">
      <alignment horizontal="left"/>
      <protection hidden="1"/>
    </xf>
    <xf numFmtId="0" fontId="15" fillId="7" borderId="42" xfId="0" applyFont="1" applyFill="1" applyBorder="1" applyProtection="1">
      <protection hidden="1"/>
    </xf>
    <xf numFmtId="0" fontId="11" fillId="7" borderId="42" xfId="0" applyFont="1" applyFill="1" applyBorder="1" applyProtection="1">
      <protection hidden="1"/>
    </xf>
    <xf numFmtId="0" fontId="11" fillId="7" borderId="43" xfId="0" applyFont="1" applyFill="1" applyBorder="1"/>
    <xf numFmtId="164" fontId="37" fillId="7" borderId="42" xfId="0" applyNumberFormat="1" applyFont="1" applyFill="1" applyBorder="1" applyAlignment="1" applyProtection="1">
      <alignment horizontal="left"/>
      <protection hidden="1"/>
    </xf>
    <xf numFmtId="0" fontId="8" fillId="6" borderId="41" xfId="0" applyFont="1" applyFill="1" applyBorder="1" applyProtection="1">
      <protection hidden="1"/>
    </xf>
    <xf numFmtId="0" fontId="9" fillId="6" borderId="42" xfId="0" applyFont="1" applyFill="1" applyBorder="1" applyAlignment="1" applyProtection="1">
      <alignment horizontal="center" vertical="center"/>
      <protection hidden="1"/>
    </xf>
    <xf numFmtId="0" fontId="5" fillId="6" borderId="43" xfId="0" applyFont="1" applyFill="1" applyBorder="1" applyAlignment="1" applyProtection="1">
      <alignment horizontal="left" vertical="center"/>
      <protection hidden="1"/>
    </xf>
    <xf numFmtId="0" fontId="18" fillId="7" borderId="42" xfId="0" applyFont="1" applyFill="1" applyBorder="1" applyProtection="1">
      <protection hidden="1"/>
    </xf>
    <xf numFmtId="0" fontId="9" fillId="6" borderId="41" xfId="0" applyFont="1" applyFill="1" applyBorder="1" applyAlignment="1" applyProtection="1">
      <alignment horizontal="center" vertical="center"/>
      <protection hidden="1"/>
    </xf>
    <xf numFmtId="0" fontId="5" fillId="6" borderId="42" xfId="0" applyFont="1" applyFill="1" applyBorder="1" applyAlignment="1" applyProtection="1">
      <alignment horizontal="left" vertical="center"/>
      <protection hidden="1"/>
    </xf>
    <xf numFmtId="0" fontId="8" fillId="6" borderId="43" xfId="0" applyFont="1" applyFill="1" applyBorder="1" applyProtection="1">
      <protection hidden="1"/>
    </xf>
    <xf numFmtId="0" fontId="37" fillId="7" borderId="42" xfId="0" applyFont="1" applyFill="1" applyBorder="1" applyAlignment="1" applyProtection="1">
      <alignment horizontal="left"/>
      <protection hidden="1"/>
    </xf>
    <xf numFmtId="0" fontId="62" fillId="13" borderId="0" xfId="0" applyFont="1" applyFill="1"/>
    <xf numFmtId="0" fontId="62" fillId="13" borderId="0" xfId="0" applyFont="1" applyFill="1" applyAlignment="1">
      <alignment wrapText="1"/>
    </xf>
    <xf numFmtId="14" fontId="69" fillId="0" borderId="0" xfId="0" applyNumberFormat="1" applyFont="1"/>
    <xf numFmtId="0" fontId="69" fillId="0" borderId="0" xfId="0" applyFont="1"/>
    <xf numFmtId="0" fontId="69" fillId="0" borderId="0" xfId="0" applyFont="1" applyAlignment="1">
      <alignment wrapText="1"/>
    </xf>
    <xf numFmtId="0" fontId="57" fillId="7" borderId="0" xfId="0" applyFont="1" applyFill="1" applyAlignment="1" applyProtection="1">
      <alignment horizontal="left" vertical="top" wrapText="1"/>
      <protection hidden="1"/>
    </xf>
    <xf numFmtId="0" fontId="12" fillId="6" borderId="44" xfId="0" applyFont="1" applyFill="1" applyBorder="1" applyAlignment="1" applyProtection="1">
      <alignment horizontal="left" vertical="top" wrapText="1"/>
      <protection hidden="1"/>
    </xf>
    <xf numFmtId="0" fontId="12" fillId="6" borderId="45" xfId="0" applyFont="1" applyFill="1" applyBorder="1" applyAlignment="1" applyProtection="1">
      <alignment horizontal="left" vertical="top" wrapText="1"/>
      <protection hidden="1"/>
    </xf>
    <xf numFmtId="0" fontId="12" fillId="6" borderId="46" xfId="0" applyFont="1" applyFill="1" applyBorder="1" applyAlignment="1" applyProtection="1">
      <alignment horizontal="left" vertical="top" wrapText="1"/>
      <protection hidden="1"/>
    </xf>
    <xf numFmtId="0" fontId="33" fillId="6" borderId="26" xfId="0" applyFont="1" applyFill="1" applyBorder="1" applyAlignment="1" applyProtection="1">
      <alignment horizontal="left" vertical="center" wrapText="1"/>
      <protection hidden="1"/>
    </xf>
    <xf numFmtId="0" fontId="33" fillId="6" borderId="0" xfId="0" applyFont="1" applyFill="1" applyAlignment="1" applyProtection="1">
      <alignment horizontal="left" vertical="center" wrapText="1"/>
      <protection hidden="1"/>
    </xf>
    <xf numFmtId="0" fontId="16" fillId="6" borderId="41" xfId="0" applyFont="1" applyFill="1" applyBorder="1" applyAlignment="1" applyProtection="1">
      <alignment horizontal="left" vertical="top" wrapText="1"/>
      <protection hidden="1"/>
    </xf>
    <xf numFmtId="0" fontId="16" fillId="6" borderId="42" xfId="0" applyFont="1" applyFill="1" applyBorder="1" applyAlignment="1" applyProtection="1">
      <alignment horizontal="left" vertical="top" wrapText="1"/>
      <protection hidden="1"/>
    </xf>
    <xf numFmtId="0" fontId="16" fillId="6" borderId="43" xfId="0" applyFont="1" applyFill="1" applyBorder="1" applyAlignment="1" applyProtection="1">
      <alignment horizontal="left" vertical="top" wrapText="1"/>
      <protection hidden="1"/>
    </xf>
    <xf numFmtId="0" fontId="19" fillId="6" borderId="29" xfId="0" applyFont="1" applyFill="1" applyBorder="1" applyAlignment="1" applyProtection="1">
      <alignment horizontal="center" vertical="center"/>
      <protection locked="0"/>
    </xf>
    <xf numFmtId="0" fontId="19" fillId="6" borderId="14" xfId="0" applyFont="1" applyFill="1" applyBorder="1" applyAlignment="1" applyProtection="1">
      <alignment horizontal="center" vertical="center"/>
      <protection locked="0"/>
    </xf>
    <xf numFmtId="0" fontId="18" fillId="6" borderId="0" xfId="0" applyFont="1" applyFill="1" applyAlignment="1" applyProtection="1">
      <alignment horizontal="left" vertical="center"/>
      <protection hidden="1"/>
    </xf>
    <xf numFmtId="0" fontId="16" fillId="6" borderId="33" xfId="0" applyFont="1" applyFill="1" applyBorder="1" applyAlignment="1" applyProtection="1">
      <alignment horizontal="left" vertical="top" wrapText="1"/>
      <protection hidden="1"/>
    </xf>
    <xf numFmtId="0" fontId="16" fillId="6" borderId="34" xfId="0" applyFont="1" applyFill="1" applyBorder="1" applyAlignment="1" applyProtection="1">
      <alignment horizontal="left" vertical="top" wrapText="1"/>
      <protection hidden="1"/>
    </xf>
    <xf numFmtId="0" fontId="16" fillId="6" borderId="35" xfId="0" applyFont="1" applyFill="1" applyBorder="1" applyAlignment="1" applyProtection="1">
      <alignment horizontal="left" vertical="top" wrapText="1"/>
      <protection hidden="1"/>
    </xf>
    <xf numFmtId="0" fontId="27" fillId="10" borderId="11" xfId="1" applyNumberFormat="1" applyFont="1" applyFill="1" applyBorder="1" applyAlignment="1" applyProtection="1">
      <alignment horizontal="left" vertical="center" wrapText="1"/>
    </xf>
    <xf numFmtId="0" fontId="27" fillId="10" borderId="0" xfId="1" applyNumberFormat="1" applyFont="1" applyFill="1" applyBorder="1" applyAlignment="1" applyProtection="1">
      <alignment horizontal="left" vertical="center" wrapText="1"/>
    </xf>
    <xf numFmtId="0" fontId="16" fillId="6" borderId="0" xfId="0" applyFont="1" applyFill="1" applyAlignment="1" applyProtection="1">
      <alignment horizontal="left" vertical="top" wrapText="1"/>
      <protection hidden="1"/>
    </xf>
    <xf numFmtId="167" fontId="50" fillId="9" borderId="33" xfId="1" applyNumberFormat="1" applyFont="1" applyFill="1" applyBorder="1" applyAlignment="1" applyProtection="1">
      <alignment horizontal="center" vertical="center" wrapText="1"/>
    </xf>
    <xf numFmtId="167" fontId="50" fillId="9" borderId="35" xfId="1" applyNumberFormat="1" applyFont="1" applyFill="1" applyBorder="1" applyAlignment="1" applyProtection="1">
      <alignment horizontal="center" vertical="center" wrapText="1"/>
    </xf>
    <xf numFmtId="0" fontId="53" fillId="7" borderId="0" xfId="0" applyFont="1" applyFill="1" applyAlignment="1" applyProtection="1">
      <alignment horizontal="left" vertical="top" wrapText="1"/>
      <protection hidden="1"/>
    </xf>
    <xf numFmtId="0" fontId="34" fillId="7" borderId="0" xfId="0" applyFont="1" applyFill="1" applyAlignment="1" applyProtection="1">
      <alignment horizontal="left" vertical="top" wrapText="1"/>
      <protection hidden="1"/>
    </xf>
    <xf numFmtId="0" fontId="41" fillId="6" borderId="0" xfId="0" applyFont="1" applyFill="1" applyAlignment="1" applyProtection="1">
      <alignment horizontal="left" vertical="center" wrapText="1"/>
      <protection hidden="1"/>
    </xf>
    <xf numFmtId="0" fontId="60" fillId="0" borderId="0" xfId="0" applyFont="1" applyAlignment="1" applyProtection="1">
      <alignment horizontal="left" vertical="top" wrapText="1"/>
      <protection hidden="1"/>
    </xf>
    <xf numFmtId="0" fontId="60" fillId="12" borderId="11" xfId="0" applyFont="1" applyFill="1" applyBorder="1" applyAlignment="1" applyProtection="1">
      <alignment horizontal="right" vertical="center" wrapText="1"/>
      <protection hidden="1"/>
    </xf>
    <xf numFmtId="0" fontId="60" fillId="12" borderId="0" xfId="0" applyFont="1" applyFill="1" applyAlignment="1" applyProtection="1">
      <alignment horizontal="right" vertical="center" wrapText="1"/>
      <protection hidden="1"/>
    </xf>
    <xf numFmtId="0" fontId="60" fillId="12" borderId="7" xfId="0" applyFont="1" applyFill="1" applyBorder="1" applyAlignment="1" applyProtection="1">
      <alignment horizontal="right" vertical="center" wrapText="1"/>
      <protection hidden="1"/>
    </xf>
    <xf numFmtId="0" fontId="60" fillId="12" borderId="8" xfId="0" applyFont="1" applyFill="1" applyBorder="1" applyAlignment="1" applyProtection="1">
      <alignment horizontal="right" vertical="center" wrapText="1"/>
      <protection hidden="1"/>
    </xf>
    <xf numFmtId="0" fontId="60" fillId="12" borderId="9" xfId="0" applyFont="1" applyFill="1" applyBorder="1" applyAlignment="1" applyProtection="1">
      <alignment horizontal="right" vertical="center" wrapText="1"/>
      <protection hidden="1"/>
    </xf>
    <xf numFmtId="0" fontId="60" fillId="12" borderId="10" xfId="0" applyFont="1" applyFill="1" applyBorder="1" applyAlignment="1" applyProtection="1">
      <alignment horizontal="right" vertical="center" wrapText="1"/>
      <protection hidden="1"/>
    </xf>
    <xf numFmtId="9" fontId="20" fillId="12" borderId="11" xfId="0" applyNumberFormat="1" applyFont="1" applyFill="1" applyBorder="1" applyAlignment="1" applyProtection="1">
      <alignment horizontal="left" vertical="center" wrapText="1"/>
      <protection hidden="1"/>
    </xf>
    <xf numFmtId="9" fontId="20" fillId="12" borderId="0" xfId="0" applyNumberFormat="1" applyFont="1" applyFill="1" applyAlignment="1" applyProtection="1">
      <alignment horizontal="left" vertical="center" wrapText="1"/>
      <protection hidden="1"/>
    </xf>
    <xf numFmtId="9" fontId="20" fillId="12" borderId="8" xfId="0" applyNumberFormat="1" applyFont="1" applyFill="1" applyBorder="1" applyAlignment="1" applyProtection="1">
      <alignment horizontal="left" vertical="center" wrapText="1"/>
      <protection hidden="1"/>
    </xf>
    <xf numFmtId="9" fontId="20" fillId="12" borderId="9" xfId="0" applyNumberFormat="1" applyFont="1" applyFill="1" applyBorder="1" applyAlignment="1" applyProtection="1">
      <alignment horizontal="left" vertical="center" wrapText="1"/>
      <protection hidden="1"/>
    </xf>
    <xf numFmtId="9" fontId="67" fillId="12" borderId="1" xfId="0" applyNumberFormat="1" applyFont="1" applyFill="1" applyBorder="1" applyAlignment="1" applyProtection="1">
      <alignment horizontal="left" vertical="top" wrapText="1"/>
      <protection hidden="1"/>
    </xf>
    <xf numFmtId="9" fontId="67" fillId="12" borderId="0" xfId="0" applyNumberFormat="1" applyFont="1" applyFill="1" applyAlignment="1" applyProtection="1">
      <alignment horizontal="left" vertical="top" wrapText="1"/>
      <protection hidden="1"/>
    </xf>
    <xf numFmtId="9" fontId="12" fillId="6" borderId="39" xfId="0" applyNumberFormat="1" applyFont="1" applyFill="1" applyBorder="1" applyAlignment="1" applyProtection="1">
      <alignment horizontal="center" vertical="center"/>
      <protection locked="0"/>
    </xf>
    <xf numFmtId="9" fontId="12" fillId="6" borderId="40" xfId="0" applyNumberFormat="1" applyFont="1" applyFill="1" applyBorder="1" applyAlignment="1" applyProtection="1">
      <alignment horizontal="center" vertical="center"/>
      <protection locked="0"/>
    </xf>
    <xf numFmtId="1" fontId="12" fillId="6" borderId="39" xfId="0" applyNumberFormat="1" applyFont="1" applyFill="1" applyBorder="1" applyAlignment="1" applyProtection="1">
      <alignment horizontal="center" vertical="center"/>
      <protection locked="0"/>
    </xf>
    <xf numFmtId="1" fontId="12" fillId="6" borderId="40" xfId="0" applyNumberFormat="1" applyFont="1" applyFill="1" applyBorder="1" applyAlignment="1" applyProtection="1">
      <alignment horizontal="center" vertical="center"/>
      <protection locked="0"/>
    </xf>
    <xf numFmtId="0" fontId="61" fillId="0" borderId="0" xfId="0" applyFont="1" applyAlignment="1">
      <alignment horizontal="center" vertical="top" wrapText="1"/>
    </xf>
    <xf numFmtId="0" fontId="0" fillId="0" borderId="6" xfId="0" applyBorder="1" applyAlignment="1">
      <alignment horizontal="center" vertical="center" wrapText="1"/>
    </xf>
    <xf numFmtId="0" fontId="31" fillId="0" borderId="33" xfId="0" applyFont="1" applyBorder="1" applyAlignment="1">
      <alignment horizontal="center"/>
    </xf>
    <xf numFmtId="0" fontId="31" fillId="0" borderId="35"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cellXfs>
  <cellStyles count="57">
    <cellStyle name="Comma" xfId="1" builtinId="3"/>
    <cellStyle name="Euro" xfId="2" xr:uid="{00000000-0005-0000-0000-000001000000}"/>
    <cellStyle name="Normal" xfId="0" builtinId="0"/>
    <cellStyle name="Normal 11" xfId="3" xr:uid="{00000000-0005-0000-0000-000003000000}"/>
    <cellStyle name="Normal 14" xfId="4" xr:uid="{00000000-0005-0000-0000-000004000000}"/>
    <cellStyle name="Normal 15" xfId="5" xr:uid="{00000000-0005-0000-0000-000005000000}"/>
    <cellStyle name="Normal 16" xfId="6" xr:uid="{00000000-0005-0000-0000-000006000000}"/>
    <cellStyle name="Normal 17" xfId="7" xr:uid="{00000000-0005-0000-0000-000007000000}"/>
    <cellStyle name="Normal 18" xfId="8" xr:uid="{00000000-0005-0000-0000-000008000000}"/>
    <cellStyle name="Normal 19" xfId="9" xr:uid="{00000000-0005-0000-0000-000009000000}"/>
    <cellStyle name="Normal 2" xfId="10" xr:uid="{00000000-0005-0000-0000-00000A000000}"/>
    <cellStyle name="Normal 2 2" xfId="11" xr:uid="{00000000-0005-0000-0000-00000B000000}"/>
    <cellStyle name="Normal 20" xfId="12" xr:uid="{00000000-0005-0000-0000-00000C000000}"/>
    <cellStyle name="Normal 21" xfId="13" xr:uid="{00000000-0005-0000-0000-00000D000000}"/>
    <cellStyle name="Normal 22" xfId="14" xr:uid="{00000000-0005-0000-0000-00000E000000}"/>
    <cellStyle name="Normal 23" xfId="15" xr:uid="{00000000-0005-0000-0000-00000F000000}"/>
    <cellStyle name="Normal 24" xfId="16" xr:uid="{00000000-0005-0000-0000-000010000000}"/>
    <cellStyle name="Normal 25" xfId="17" xr:uid="{00000000-0005-0000-0000-000011000000}"/>
    <cellStyle name="Normal 26" xfId="18" xr:uid="{00000000-0005-0000-0000-000012000000}"/>
    <cellStyle name="Normal 27" xfId="19" xr:uid="{00000000-0005-0000-0000-000013000000}"/>
    <cellStyle name="Normal 28" xfId="20" xr:uid="{00000000-0005-0000-0000-000014000000}"/>
    <cellStyle name="Normal 29" xfId="21" xr:uid="{00000000-0005-0000-0000-000015000000}"/>
    <cellStyle name="Normal 3" xfId="22" xr:uid="{00000000-0005-0000-0000-000016000000}"/>
    <cellStyle name="Normal 30" xfId="23" xr:uid="{00000000-0005-0000-0000-000017000000}"/>
    <cellStyle name="Normal 31" xfId="24" xr:uid="{00000000-0005-0000-0000-000018000000}"/>
    <cellStyle name="Normal 32" xfId="25" xr:uid="{00000000-0005-0000-0000-000019000000}"/>
    <cellStyle name="Normal 33" xfId="26" xr:uid="{00000000-0005-0000-0000-00001A000000}"/>
    <cellStyle name="Normal 34" xfId="27" xr:uid="{00000000-0005-0000-0000-00001B000000}"/>
    <cellStyle name="Normal 35" xfId="28" xr:uid="{00000000-0005-0000-0000-00001C000000}"/>
    <cellStyle name="Normal 36" xfId="29" xr:uid="{00000000-0005-0000-0000-00001D000000}"/>
    <cellStyle name="Normal 37" xfId="30" xr:uid="{00000000-0005-0000-0000-00001E000000}"/>
    <cellStyle name="Normal 38" xfId="31" xr:uid="{00000000-0005-0000-0000-00001F000000}"/>
    <cellStyle name="Normal 39" xfId="32" xr:uid="{00000000-0005-0000-0000-000020000000}"/>
    <cellStyle name="Normal 4" xfId="33" xr:uid="{00000000-0005-0000-0000-000021000000}"/>
    <cellStyle name="Normal 40" xfId="34" xr:uid="{00000000-0005-0000-0000-000022000000}"/>
    <cellStyle name="Normal 41" xfId="35" xr:uid="{00000000-0005-0000-0000-000023000000}"/>
    <cellStyle name="Normal 42" xfId="36" xr:uid="{00000000-0005-0000-0000-000024000000}"/>
    <cellStyle name="Normal 43" xfId="37" xr:uid="{00000000-0005-0000-0000-000025000000}"/>
    <cellStyle name="Normal 44" xfId="38" xr:uid="{00000000-0005-0000-0000-000026000000}"/>
    <cellStyle name="Normal 45" xfId="39" xr:uid="{00000000-0005-0000-0000-000027000000}"/>
    <cellStyle name="Normal 46" xfId="40" xr:uid="{00000000-0005-0000-0000-000028000000}"/>
    <cellStyle name="Normal 47" xfId="41" xr:uid="{00000000-0005-0000-0000-000029000000}"/>
    <cellStyle name="Normal 48" xfId="42" xr:uid="{00000000-0005-0000-0000-00002A000000}"/>
    <cellStyle name="Normal 49" xfId="43" xr:uid="{00000000-0005-0000-0000-00002B000000}"/>
    <cellStyle name="Normal 50" xfId="44" xr:uid="{00000000-0005-0000-0000-00002C000000}"/>
    <cellStyle name="Normal 51" xfId="45" xr:uid="{00000000-0005-0000-0000-00002D000000}"/>
    <cellStyle name="Normal 52" xfId="46" xr:uid="{00000000-0005-0000-0000-00002E000000}"/>
    <cellStyle name="Normal 53" xfId="47" xr:uid="{00000000-0005-0000-0000-00002F000000}"/>
    <cellStyle name="Normal 54" xfId="48" xr:uid="{00000000-0005-0000-0000-000030000000}"/>
    <cellStyle name="Normal 55" xfId="49" xr:uid="{00000000-0005-0000-0000-000031000000}"/>
    <cellStyle name="Normal 56" xfId="50" xr:uid="{00000000-0005-0000-0000-000032000000}"/>
    <cellStyle name="Normal 57" xfId="51" xr:uid="{00000000-0005-0000-0000-000033000000}"/>
    <cellStyle name="Normal 58" xfId="52" xr:uid="{00000000-0005-0000-0000-000034000000}"/>
    <cellStyle name="Normal 59" xfId="53" xr:uid="{00000000-0005-0000-0000-000035000000}"/>
    <cellStyle name="Normal 60" xfId="54" xr:uid="{00000000-0005-0000-0000-000036000000}"/>
    <cellStyle name="Normal 61" xfId="55" xr:uid="{00000000-0005-0000-0000-000037000000}"/>
    <cellStyle name="Percent" xfId="56" builtinId="5"/>
  </cellStyles>
  <dxfs count="7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dxf>
    <dxf>
      <font>
        <color theme="0"/>
      </font>
    </dxf>
    <dxf>
      <font>
        <color theme="0"/>
      </font>
    </dxf>
    <dxf>
      <font>
        <color theme="0"/>
      </font>
    </dxf>
    <dxf>
      <font>
        <b val="0"/>
        <i val="0"/>
        <condense val="0"/>
        <extend val="0"/>
        <color indexed="8"/>
      </font>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ont>
        <b/>
        <i val="0"/>
        <strike val="0"/>
        <color rgb="FFFF0000"/>
      </font>
    </dxf>
    <dxf>
      <font>
        <b val="0"/>
        <i/>
        <strike val="0"/>
        <color theme="1"/>
      </font>
    </dxf>
    <dxf>
      <font>
        <color theme="0"/>
      </font>
    </dxf>
    <dxf>
      <font>
        <color theme="0"/>
      </font>
    </dxf>
    <dxf>
      <font>
        <color theme="0"/>
      </font>
    </dxf>
    <dxf>
      <font>
        <b val="0"/>
        <i val="0"/>
        <condense val="0"/>
        <extend val="0"/>
        <color indexed="8"/>
      </font>
    </dxf>
    <dxf>
      <fill>
        <patternFill patternType="solid"/>
      </fill>
    </dxf>
    <dxf>
      <font>
        <color theme="0"/>
      </font>
      <fill>
        <patternFill>
          <bgColor theme="0"/>
        </patternFill>
      </fill>
      <border>
        <left style="thin">
          <color theme="0"/>
        </left>
        <right style="thin">
          <color theme="0"/>
        </right>
        <top style="thin">
          <color theme="0"/>
        </top>
        <bottom style="thin">
          <color theme="0"/>
        </bottom>
        <vertical/>
        <horizontal/>
      </border>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lor rgb="FFFF0000"/>
      </font>
    </dxf>
    <dxf>
      <font>
        <color rgb="FFFF0000"/>
      </font>
    </dxf>
    <dxf>
      <font>
        <b/>
        <i val="0"/>
        <color theme="0"/>
      </font>
      <fill>
        <patternFill>
          <bgColor rgb="FF006C88"/>
        </patternFill>
      </fill>
      <border>
        <left style="thin">
          <color auto="1"/>
        </lef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b/>
        <i val="0"/>
        <color theme="1"/>
      </font>
      <border>
        <left/>
        <right style="thin">
          <color auto="1"/>
        </right>
        <top style="thin">
          <color auto="1"/>
        </top>
        <bottom style="thin">
          <color auto="1"/>
        </bottom>
        <vertical/>
        <horizontal/>
      </border>
    </dxf>
    <dxf>
      <font>
        <b/>
        <i val="0"/>
        <color theme="1"/>
      </font>
      <border>
        <left/>
        <top style="thin">
          <color auto="1"/>
        </top>
        <bottom style="thin">
          <color auto="1"/>
        </bottom>
        <vertical/>
        <horizontal/>
      </border>
    </dxf>
    <dxf>
      <font>
        <b/>
        <i val="0"/>
        <color theme="1"/>
      </font>
      <border>
        <left style="thin">
          <color auto="1"/>
        </left>
        <top style="thin">
          <color auto="1"/>
        </top>
        <bottom style="thin">
          <color auto="1"/>
        </bottom>
        <vertical/>
        <horizontal/>
      </border>
    </dxf>
    <dxf>
      <font>
        <color theme="0"/>
      </font>
    </dxf>
    <dxf>
      <font>
        <color theme="0"/>
      </font>
    </dxf>
    <dxf>
      <font>
        <color theme="0"/>
      </font>
    </dxf>
    <dxf>
      <font>
        <b val="0"/>
        <i val="0"/>
        <condense val="0"/>
        <extend val="0"/>
        <color indexed="8"/>
      </font>
    </dxf>
    <dxf>
      <fill>
        <patternFill patternType="solid"/>
      </fill>
    </dxf>
  </dxfs>
  <tableStyles count="0" defaultTableStyle="TableStyleMedium2" defaultPivotStyle="PivotStyleLight16"/>
  <colors>
    <mruColors>
      <color rgb="FF006C88"/>
      <color rgb="FFDDEBF7"/>
      <color rgb="FFFF66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BB Service Inclusions'!A1"/><Relationship Id="rId3" Type="http://schemas.openxmlformats.org/officeDocument/2006/relationships/image" Target="../media/image3.png"/><Relationship Id="rId7" Type="http://schemas.openxmlformats.org/officeDocument/2006/relationships/hyperlink" Target="#'Tenancy Reverse Calc'!A1"/><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hyperlink" Target="#'WB Reverse Calc'!A1"/><Relationship Id="rId11" Type="http://schemas.openxmlformats.org/officeDocument/2006/relationships/hyperlink" Target="#'Tenancy Simple Calc'!A1"/><Relationship Id="rId5" Type="http://schemas.openxmlformats.org/officeDocument/2006/relationships/hyperlink" Target="#'BB Reverse Calc'!A1"/><Relationship Id="rId10" Type="http://schemas.openxmlformats.org/officeDocument/2006/relationships/hyperlink" Target="#'WB Simple Calc'!A1"/><Relationship Id="rId4" Type="http://schemas.openxmlformats.org/officeDocument/2006/relationships/image" Target="../media/image4.png"/><Relationship Id="rId9" Type="http://schemas.openxmlformats.org/officeDocument/2006/relationships/hyperlink" Target="#'BB Simple Calc'!A1"/></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jpe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jpe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jpe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13</xdr:row>
      <xdr:rowOff>0</xdr:rowOff>
    </xdr:from>
    <xdr:to>
      <xdr:col>1</xdr:col>
      <xdr:colOff>1015365</xdr:colOff>
      <xdr:row>19</xdr:row>
      <xdr:rowOff>15241</xdr:rowOff>
    </xdr:to>
    <xdr:pic>
      <xdr:nvPicPr>
        <xdr:cNvPr id="2" name="Picture 6">
          <a:extLst>
            <a:ext uri="{FF2B5EF4-FFF2-40B4-BE49-F238E27FC236}">
              <a16:creationId xmlns:a16="http://schemas.microsoft.com/office/drawing/2014/main" id="{07D484AE-D780-41D6-9953-2B43E68B35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10668000"/>
          <a:ext cx="1094740" cy="986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69850</xdr:colOff>
      <xdr:row>0</xdr:row>
      <xdr:rowOff>279400</xdr:rowOff>
    </xdr:from>
    <xdr:to>
      <xdr:col>2</xdr:col>
      <xdr:colOff>1117600</xdr:colOff>
      <xdr:row>2</xdr:row>
      <xdr:rowOff>838200</xdr:rowOff>
    </xdr:to>
    <xdr:pic>
      <xdr:nvPicPr>
        <xdr:cNvPr id="3" name="Picture 5">
          <a:extLst>
            <a:ext uri="{FF2B5EF4-FFF2-40B4-BE49-F238E27FC236}">
              <a16:creationId xmlns:a16="http://schemas.microsoft.com/office/drawing/2014/main" id="{FCE4D291-D4AA-4284-92EB-6DD780F1F9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925" y="279400"/>
          <a:ext cx="26574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16732</xdr:colOff>
      <xdr:row>3</xdr:row>
      <xdr:rowOff>750794</xdr:rowOff>
    </xdr:from>
    <xdr:to>
      <xdr:col>4</xdr:col>
      <xdr:colOff>1210235</xdr:colOff>
      <xdr:row>3</xdr:row>
      <xdr:rowOff>750794</xdr:rowOff>
    </xdr:to>
    <xdr:cxnSp macro="">
      <xdr:nvCxnSpPr>
        <xdr:cNvPr id="4" name="Straight Connector 3">
          <a:extLst>
            <a:ext uri="{FF2B5EF4-FFF2-40B4-BE49-F238E27FC236}">
              <a16:creationId xmlns:a16="http://schemas.microsoft.com/office/drawing/2014/main" id="{60AED407-9DC7-4657-9C2E-C9C40C8EADBB}"/>
            </a:ext>
          </a:extLst>
        </xdr:cNvPr>
        <xdr:cNvCxnSpPr/>
      </xdr:nvCxnSpPr>
      <xdr:spPr>
        <a:xfrm>
          <a:off x="240850" y="2498912"/>
          <a:ext cx="505953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7843</xdr:colOff>
      <xdr:row>3</xdr:row>
      <xdr:rowOff>493619</xdr:rowOff>
    </xdr:from>
    <xdr:to>
      <xdr:col>1</xdr:col>
      <xdr:colOff>1260661</xdr:colOff>
      <xdr:row>3</xdr:row>
      <xdr:rowOff>493619</xdr:rowOff>
    </xdr:to>
    <xdr:cxnSp macro="">
      <xdr:nvCxnSpPr>
        <xdr:cNvPr id="5" name="Straight Connector 4">
          <a:extLst>
            <a:ext uri="{FF2B5EF4-FFF2-40B4-BE49-F238E27FC236}">
              <a16:creationId xmlns:a16="http://schemas.microsoft.com/office/drawing/2014/main" id="{FC31EB85-1A3B-4F94-A007-AC711F1C4BB6}"/>
            </a:ext>
          </a:extLst>
        </xdr:cNvPr>
        <xdr:cNvCxnSpPr/>
      </xdr:nvCxnSpPr>
      <xdr:spPr>
        <a:xfrm flipV="1">
          <a:off x="231961" y="2241737"/>
          <a:ext cx="1252818"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925281</xdr:colOff>
      <xdr:row>0</xdr:row>
      <xdr:rowOff>0</xdr:rowOff>
    </xdr:from>
    <xdr:to>
      <xdr:col>7</xdr:col>
      <xdr:colOff>817889</xdr:colOff>
      <xdr:row>0</xdr:row>
      <xdr:rowOff>801734</xdr:rowOff>
    </xdr:to>
    <xdr:pic>
      <xdr:nvPicPr>
        <xdr:cNvPr id="6" name="Picture 5">
          <a:extLst>
            <a:ext uri="{FF2B5EF4-FFF2-40B4-BE49-F238E27FC236}">
              <a16:creationId xmlns:a16="http://schemas.microsoft.com/office/drawing/2014/main" id="{A90D1AC9-2A3F-4CDB-B6B4-3E6806D362F9}"/>
            </a:ext>
          </a:extLst>
        </xdr:cNvPr>
        <xdr:cNvPicPr>
          <a:picLocks/>
        </xdr:cNvPicPr>
      </xdr:nvPicPr>
      <xdr:blipFill rotWithShape="1">
        <a:blip xmlns:r="http://schemas.openxmlformats.org/officeDocument/2006/relationships" r:embed="rId3"/>
        <a:srcRect t="8148"/>
        <a:stretch/>
      </xdr:blipFill>
      <xdr:spPr>
        <a:xfrm>
          <a:off x="5011506" y="0"/>
          <a:ext cx="2073833" cy="801734"/>
        </a:xfrm>
        <a:prstGeom prst="rect">
          <a:avLst/>
        </a:prstGeom>
      </xdr:spPr>
    </xdr:pic>
    <xdr:clientData/>
  </xdr:twoCellAnchor>
  <xdr:twoCellAnchor editAs="oneCell">
    <xdr:from>
      <xdr:col>7</xdr:col>
      <xdr:colOff>447675</xdr:colOff>
      <xdr:row>3</xdr:row>
      <xdr:rowOff>38100</xdr:rowOff>
    </xdr:from>
    <xdr:to>
      <xdr:col>8</xdr:col>
      <xdr:colOff>77523</xdr:colOff>
      <xdr:row>3</xdr:row>
      <xdr:rowOff>754380</xdr:rowOff>
    </xdr:to>
    <xdr:pic>
      <xdr:nvPicPr>
        <xdr:cNvPr id="7" name="Picture 6">
          <a:extLst>
            <a:ext uri="{FF2B5EF4-FFF2-40B4-BE49-F238E27FC236}">
              <a16:creationId xmlns:a16="http://schemas.microsoft.com/office/drawing/2014/main" id="{55007734-B6A4-47A4-BB75-8103E0D2E57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15125" y="1790700"/>
          <a:ext cx="448998"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7</xdr:row>
      <xdr:rowOff>21291</xdr:rowOff>
    </xdr:from>
    <xdr:to>
      <xdr:col>5</xdr:col>
      <xdr:colOff>695325</xdr:colOff>
      <xdr:row>7</xdr:row>
      <xdr:rowOff>652742</xdr:rowOff>
    </xdr:to>
    <xdr:grpSp>
      <xdr:nvGrpSpPr>
        <xdr:cNvPr id="17" name="Group 16">
          <a:extLst>
            <a:ext uri="{FF2B5EF4-FFF2-40B4-BE49-F238E27FC236}">
              <a16:creationId xmlns:a16="http://schemas.microsoft.com/office/drawing/2014/main" id="{849B5CD1-1325-4521-81D8-73097FBCA322}"/>
            </a:ext>
          </a:extLst>
        </xdr:cNvPr>
        <xdr:cNvGrpSpPr/>
      </xdr:nvGrpSpPr>
      <xdr:grpSpPr>
        <a:xfrm>
          <a:off x="971550" y="3926541"/>
          <a:ext cx="5057775" cy="631451"/>
          <a:chOff x="962025" y="4038600"/>
          <a:chExt cx="5067300" cy="628650"/>
        </a:xfrm>
      </xdr:grpSpPr>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5C5BB889-2355-4455-95DE-4315B97489CE}"/>
              </a:ext>
            </a:extLst>
          </xdr:cNvPr>
          <xdr:cNvSpPr/>
        </xdr:nvSpPr>
        <xdr:spPr bwMode="auto">
          <a:xfrm>
            <a:off x="962025" y="4038600"/>
            <a:ext cx="1543050" cy="619125"/>
          </a:xfrm>
          <a:prstGeom prst="roundRect">
            <a:avLst/>
          </a:prstGeom>
          <a:solidFill>
            <a:srgbClr val="006C88"/>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Base Building </a:t>
            </a:r>
            <a:br>
              <a:rPr lang="en-AU" sz="1100" b="1">
                <a:solidFill>
                  <a:schemeClr val="bg1">
                    <a:lumMod val="95000"/>
                  </a:schemeClr>
                </a:solidFill>
              </a:rPr>
            </a:br>
            <a:r>
              <a:rPr lang="en-AU" sz="1100" b="1">
                <a:solidFill>
                  <a:schemeClr val="bg1">
                    <a:lumMod val="95000"/>
                  </a:schemeClr>
                </a:solidFill>
              </a:rPr>
              <a:t>Reverse Calculator</a:t>
            </a:r>
          </a:p>
        </xdr:txBody>
      </xdr:sp>
      <xdr:sp macro="" textlink="">
        <xdr:nvSpPr>
          <xdr:cNvPr id="12" name="Rectangle: Rounded Corners 11">
            <a:hlinkClick xmlns:r="http://schemas.openxmlformats.org/officeDocument/2006/relationships" r:id="rId6"/>
            <a:extLst>
              <a:ext uri="{FF2B5EF4-FFF2-40B4-BE49-F238E27FC236}">
                <a16:creationId xmlns:a16="http://schemas.microsoft.com/office/drawing/2014/main" id="{4FB235A2-502C-491C-9A8C-ACE08456F40B}"/>
              </a:ext>
            </a:extLst>
          </xdr:cNvPr>
          <xdr:cNvSpPr/>
        </xdr:nvSpPr>
        <xdr:spPr bwMode="auto">
          <a:xfrm>
            <a:off x="2724150" y="4042683"/>
            <a:ext cx="1543050" cy="619124"/>
          </a:xfrm>
          <a:prstGeom prst="roundRect">
            <a:avLst/>
          </a:prstGeom>
          <a:solidFill>
            <a:schemeClr val="bg1">
              <a:lumMod val="50000"/>
            </a:schemeClr>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Whole Buildin</a:t>
            </a:r>
            <a:br>
              <a:rPr lang="en-AU" sz="1100" b="1">
                <a:solidFill>
                  <a:schemeClr val="bg1">
                    <a:lumMod val="95000"/>
                  </a:schemeClr>
                </a:solidFill>
              </a:rPr>
            </a:br>
            <a:r>
              <a:rPr lang="en-AU" sz="1100" b="1">
                <a:solidFill>
                  <a:schemeClr val="bg1">
                    <a:lumMod val="95000"/>
                  </a:schemeClr>
                </a:solidFill>
              </a:rPr>
              <a:t>Reverse Calculator</a:t>
            </a:r>
          </a:p>
        </xdr:txBody>
      </xdr:sp>
      <xdr:sp macro="" textlink="">
        <xdr:nvSpPr>
          <xdr:cNvPr id="14" name="Rectangle: Rounded Corners 13">
            <a:hlinkClick xmlns:r="http://schemas.openxmlformats.org/officeDocument/2006/relationships" r:id="rId7"/>
            <a:extLst>
              <a:ext uri="{FF2B5EF4-FFF2-40B4-BE49-F238E27FC236}">
                <a16:creationId xmlns:a16="http://schemas.microsoft.com/office/drawing/2014/main" id="{35F3071E-6DDC-4BB4-867E-39CB740C1D3C}"/>
              </a:ext>
            </a:extLst>
          </xdr:cNvPr>
          <xdr:cNvSpPr/>
        </xdr:nvSpPr>
        <xdr:spPr bwMode="auto">
          <a:xfrm>
            <a:off x="4486275" y="4048126"/>
            <a:ext cx="1543050" cy="619124"/>
          </a:xfrm>
          <a:prstGeom prst="roundRect">
            <a:avLst/>
          </a:prstGeom>
          <a:solidFill>
            <a:schemeClr val="accent5">
              <a:lumMod val="75000"/>
            </a:schemeClr>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Tenancy</a:t>
            </a:r>
            <a:br>
              <a:rPr lang="en-AU" sz="1100" b="1">
                <a:solidFill>
                  <a:schemeClr val="bg1">
                    <a:lumMod val="95000"/>
                  </a:schemeClr>
                </a:solidFill>
              </a:rPr>
            </a:br>
            <a:r>
              <a:rPr lang="en-AU" sz="1100" b="1">
                <a:solidFill>
                  <a:schemeClr val="bg1">
                    <a:lumMod val="95000"/>
                  </a:schemeClr>
                </a:solidFill>
              </a:rPr>
              <a:t>Reverse Calculator</a:t>
            </a:r>
          </a:p>
        </xdr:txBody>
      </xdr:sp>
    </xdr:grpSp>
    <xdr:clientData/>
  </xdr:twoCellAnchor>
  <xdr:twoCellAnchor>
    <xdr:from>
      <xdr:col>1</xdr:col>
      <xdr:colOff>704850</xdr:colOff>
      <xdr:row>10</xdr:row>
      <xdr:rowOff>228600</xdr:rowOff>
    </xdr:from>
    <xdr:to>
      <xdr:col>5</xdr:col>
      <xdr:colOff>695325</xdr:colOff>
      <xdr:row>11</xdr:row>
      <xdr:rowOff>415017</xdr:rowOff>
    </xdr:to>
    <xdr:grpSp>
      <xdr:nvGrpSpPr>
        <xdr:cNvPr id="18" name="Group 17">
          <a:extLst>
            <a:ext uri="{FF2B5EF4-FFF2-40B4-BE49-F238E27FC236}">
              <a16:creationId xmlns:a16="http://schemas.microsoft.com/office/drawing/2014/main" id="{52836069-3AF5-4636-AEAC-9ACA8F64B8D4}"/>
            </a:ext>
          </a:extLst>
        </xdr:cNvPr>
        <xdr:cNvGrpSpPr/>
      </xdr:nvGrpSpPr>
      <xdr:grpSpPr>
        <a:xfrm>
          <a:off x="933450" y="5915025"/>
          <a:ext cx="5095875" cy="900792"/>
          <a:chOff x="923925" y="6124575"/>
          <a:chExt cx="5105400" cy="900792"/>
        </a:xfrm>
      </xdr:grpSpPr>
      <xdr:sp macro="" textlink="">
        <xdr:nvSpPr>
          <xdr:cNvPr id="10" name="Rectangle: Rounded Corners 9">
            <a:hlinkClick xmlns:r="http://schemas.openxmlformats.org/officeDocument/2006/relationships" r:id="rId8"/>
            <a:extLst>
              <a:ext uri="{FF2B5EF4-FFF2-40B4-BE49-F238E27FC236}">
                <a16:creationId xmlns:a16="http://schemas.microsoft.com/office/drawing/2014/main" id="{B22CF69A-2054-4EB9-A7E3-ECA08A30BD08}"/>
              </a:ext>
            </a:extLst>
          </xdr:cNvPr>
          <xdr:cNvSpPr/>
        </xdr:nvSpPr>
        <xdr:spPr bwMode="auto">
          <a:xfrm>
            <a:off x="923925" y="6610350"/>
            <a:ext cx="1543050" cy="409575"/>
          </a:xfrm>
          <a:prstGeom prst="roundRect">
            <a:avLst/>
          </a:prstGeom>
          <a:solidFill>
            <a:srgbClr val="006C88"/>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Base Building </a:t>
            </a:r>
            <a:br>
              <a:rPr lang="en-AU" sz="1100" b="1">
                <a:solidFill>
                  <a:schemeClr val="bg1">
                    <a:lumMod val="95000"/>
                  </a:schemeClr>
                </a:solidFill>
              </a:rPr>
            </a:br>
            <a:r>
              <a:rPr lang="en-AU" sz="1100" b="1">
                <a:solidFill>
                  <a:schemeClr val="bg1">
                    <a:lumMod val="95000"/>
                  </a:schemeClr>
                </a:solidFill>
              </a:rPr>
              <a:t>Service Inclusions</a:t>
            </a:r>
          </a:p>
        </xdr:txBody>
      </xdr:sp>
      <xdr:sp macro="" textlink="">
        <xdr:nvSpPr>
          <xdr:cNvPr id="11" name="Rectangle: Rounded Corners 10">
            <a:hlinkClick xmlns:r="http://schemas.openxmlformats.org/officeDocument/2006/relationships" r:id="rId9"/>
            <a:extLst>
              <a:ext uri="{FF2B5EF4-FFF2-40B4-BE49-F238E27FC236}">
                <a16:creationId xmlns:a16="http://schemas.microsoft.com/office/drawing/2014/main" id="{7BBDE2ED-B2B3-4D0D-9E2C-4E332A79F2CC}"/>
              </a:ext>
            </a:extLst>
          </xdr:cNvPr>
          <xdr:cNvSpPr/>
        </xdr:nvSpPr>
        <xdr:spPr bwMode="auto">
          <a:xfrm>
            <a:off x="933450" y="6124575"/>
            <a:ext cx="1543050" cy="428625"/>
          </a:xfrm>
          <a:prstGeom prst="roundRect">
            <a:avLst/>
          </a:prstGeom>
          <a:solidFill>
            <a:srgbClr val="006C88"/>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Base Building </a:t>
            </a:r>
            <a:br>
              <a:rPr lang="en-AU" sz="1100" b="1">
                <a:solidFill>
                  <a:schemeClr val="bg1">
                    <a:lumMod val="95000"/>
                  </a:schemeClr>
                </a:solidFill>
              </a:rPr>
            </a:br>
            <a:r>
              <a:rPr lang="en-AU" sz="1100" b="1">
                <a:solidFill>
                  <a:schemeClr val="bg1">
                    <a:lumMod val="95000"/>
                  </a:schemeClr>
                </a:solidFill>
              </a:rPr>
              <a:t>Simple Calculator</a:t>
            </a:r>
          </a:p>
        </xdr:txBody>
      </xdr:sp>
      <xdr:sp macro="" textlink="">
        <xdr:nvSpPr>
          <xdr:cNvPr id="13" name="Rectangle: Rounded Corners 12">
            <a:hlinkClick xmlns:r="http://schemas.openxmlformats.org/officeDocument/2006/relationships" r:id="rId10"/>
            <a:extLst>
              <a:ext uri="{FF2B5EF4-FFF2-40B4-BE49-F238E27FC236}">
                <a16:creationId xmlns:a16="http://schemas.microsoft.com/office/drawing/2014/main" id="{E82BD84D-46FF-4A60-A78C-983A3137E099}"/>
              </a:ext>
            </a:extLst>
          </xdr:cNvPr>
          <xdr:cNvSpPr/>
        </xdr:nvSpPr>
        <xdr:spPr bwMode="auto">
          <a:xfrm>
            <a:off x="2709863" y="6124575"/>
            <a:ext cx="1543050" cy="900792"/>
          </a:xfrm>
          <a:prstGeom prst="roundRect">
            <a:avLst>
              <a:gd name="adj" fmla="val 10323"/>
            </a:avLst>
          </a:prstGeom>
          <a:solidFill>
            <a:schemeClr val="bg1">
              <a:lumMod val="50000"/>
            </a:schemeClr>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Whole Building</a:t>
            </a:r>
            <a:br>
              <a:rPr lang="en-AU" sz="1100" b="1">
                <a:solidFill>
                  <a:schemeClr val="bg1">
                    <a:lumMod val="95000"/>
                  </a:schemeClr>
                </a:solidFill>
              </a:rPr>
            </a:br>
            <a:r>
              <a:rPr lang="en-AU" sz="1100" b="1">
                <a:solidFill>
                  <a:schemeClr val="bg1">
                    <a:lumMod val="95000"/>
                  </a:schemeClr>
                </a:solidFill>
              </a:rPr>
              <a:t>Simple Calculator</a:t>
            </a:r>
          </a:p>
        </xdr:txBody>
      </xdr:sp>
      <xdr:sp macro="" textlink="">
        <xdr:nvSpPr>
          <xdr:cNvPr id="16" name="Rectangle: Rounded Corners 15">
            <a:hlinkClick xmlns:r="http://schemas.openxmlformats.org/officeDocument/2006/relationships" r:id="rId11"/>
            <a:extLst>
              <a:ext uri="{FF2B5EF4-FFF2-40B4-BE49-F238E27FC236}">
                <a16:creationId xmlns:a16="http://schemas.microsoft.com/office/drawing/2014/main" id="{78B2D62A-DE2E-4361-A130-1B497FCFCD01}"/>
              </a:ext>
            </a:extLst>
          </xdr:cNvPr>
          <xdr:cNvSpPr/>
        </xdr:nvSpPr>
        <xdr:spPr bwMode="auto">
          <a:xfrm>
            <a:off x="4486275" y="6124575"/>
            <a:ext cx="1543050" cy="900792"/>
          </a:xfrm>
          <a:prstGeom prst="roundRect">
            <a:avLst>
              <a:gd name="adj" fmla="val 10323"/>
            </a:avLst>
          </a:prstGeom>
          <a:solidFill>
            <a:schemeClr val="accent5">
              <a:lumMod val="75000"/>
            </a:schemeClr>
          </a:solidFill>
          <a:ln w="9525"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lang="en-AU" sz="1100" b="1">
                <a:solidFill>
                  <a:schemeClr val="bg1">
                    <a:lumMod val="95000"/>
                  </a:schemeClr>
                </a:solidFill>
              </a:rPr>
              <a:t>Tenancy</a:t>
            </a:r>
            <a:br>
              <a:rPr lang="en-AU" sz="1100" b="1">
                <a:solidFill>
                  <a:schemeClr val="bg1">
                    <a:lumMod val="95000"/>
                  </a:schemeClr>
                </a:solidFill>
              </a:rPr>
            </a:br>
            <a:r>
              <a:rPr lang="en-AU" sz="1100" b="1">
                <a:solidFill>
                  <a:schemeClr val="bg1">
                    <a:lumMod val="95000"/>
                  </a:schemeClr>
                </a:solidFill>
              </a:rPr>
              <a:t>Simple Calculator</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17</xdr:row>
      <xdr:rowOff>0</xdr:rowOff>
    </xdr:from>
    <xdr:to>
      <xdr:col>23</xdr:col>
      <xdr:colOff>0</xdr:colOff>
      <xdr:row>22</xdr:row>
      <xdr:rowOff>38100</xdr:rowOff>
    </xdr:to>
    <xdr:pic>
      <xdr:nvPicPr>
        <xdr:cNvPr id="22541" name="Picture 1">
          <a:extLst>
            <a:ext uri="{FF2B5EF4-FFF2-40B4-BE49-F238E27FC236}">
              <a16:creationId xmlns:a16="http://schemas.microsoft.com/office/drawing/2014/main" id="{BB45CE2E-17BC-4D8D-89EB-E24772FDA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3700" y="6457950"/>
          <a:ext cx="10363200" cy="185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2216150</xdr:colOff>
      <xdr:row>15</xdr:row>
      <xdr:rowOff>571500</xdr:rowOff>
    </xdr:from>
    <xdr:to>
      <xdr:col>6</xdr:col>
      <xdr:colOff>0</xdr:colOff>
      <xdr:row>17</xdr:row>
      <xdr:rowOff>933450</xdr:rowOff>
    </xdr:to>
    <xdr:cxnSp macro="">
      <xdr:nvCxnSpPr>
        <xdr:cNvPr id="22542" name="Straight Arrow Connector 3">
          <a:extLst>
            <a:ext uri="{FF2B5EF4-FFF2-40B4-BE49-F238E27FC236}">
              <a16:creationId xmlns:a16="http://schemas.microsoft.com/office/drawing/2014/main" id="{FF26B6BB-E482-4363-A88D-8FBF7853B259}"/>
            </a:ext>
          </a:extLst>
        </xdr:cNvPr>
        <xdr:cNvCxnSpPr>
          <a:cxnSpLocks noChangeShapeType="1"/>
          <a:endCxn id="22541" idx="1"/>
        </xdr:cNvCxnSpPr>
      </xdr:nvCxnSpPr>
      <xdr:spPr bwMode="auto">
        <a:xfrm>
          <a:off x="7537450" y="5708650"/>
          <a:ext cx="3016250" cy="1682750"/>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76200</xdr:colOff>
      <xdr:row>11</xdr:row>
      <xdr:rowOff>342900</xdr:rowOff>
    </xdr:from>
    <xdr:to>
      <xdr:col>11</xdr:col>
      <xdr:colOff>133350</xdr:colOff>
      <xdr:row>13</xdr:row>
      <xdr:rowOff>1530350</xdr:rowOff>
    </xdr:to>
    <xdr:pic>
      <xdr:nvPicPr>
        <xdr:cNvPr id="14594" name="Picture 1">
          <a:extLst>
            <a:ext uri="{FF2B5EF4-FFF2-40B4-BE49-F238E27FC236}">
              <a16:creationId xmlns:a16="http://schemas.microsoft.com/office/drawing/2014/main" id="{4029B92C-7735-4CD9-89C0-558AB4A99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3700" y="4025900"/>
          <a:ext cx="3714750" cy="297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107950</xdr:colOff>
      <xdr:row>11</xdr:row>
      <xdr:rowOff>635000</xdr:rowOff>
    </xdr:from>
    <xdr:to>
      <xdr:col>17</xdr:col>
      <xdr:colOff>152400</xdr:colOff>
      <xdr:row>13</xdr:row>
      <xdr:rowOff>1333500</xdr:rowOff>
    </xdr:to>
    <xdr:pic>
      <xdr:nvPicPr>
        <xdr:cNvPr id="14595" name="Picture 2">
          <a:extLst>
            <a:ext uri="{FF2B5EF4-FFF2-40B4-BE49-F238E27FC236}">
              <a16:creationId xmlns:a16="http://schemas.microsoft.com/office/drawing/2014/main" id="{49ABD16D-2DEA-4902-9349-19B24CC6C9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13050" y="4318000"/>
          <a:ext cx="3702050" cy="248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13</xdr:row>
      <xdr:rowOff>1050925</xdr:rowOff>
    </xdr:from>
    <xdr:to>
      <xdr:col>9</xdr:col>
      <xdr:colOff>285750</xdr:colOff>
      <xdr:row>15</xdr:row>
      <xdr:rowOff>250825</xdr:rowOff>
    </xdr:to>
    <xdr:cxnSp macro="">
      <xdr:nvCxnSpPr>
        <xdr:cNvPr id="5" name="Straight Arrow Connector 4">
          <a:extLst>
            <a:ext uri="{FF2B5EF4-FFF2-40B4-BE49-F238E27FC236}">
              <a16:creationId xmlns:a16="http://schemas.microsoft.com/office/drawing/2014/main" id="{F31FE944-23A0-4E6C-8F38-C65A0E496FE1}"/>
            </a:ext>
          </a:extLst>
        </xdr:cNvPr>
        <xdr:cNvCxnSpPr/>
      </xdr:nvCxnSpPr>
      <xdr:spPr bwMode="auto">
        <a:xfrm flipV="1">
          <a:off x="9334500" y="6457950"/>
          <a:ext cx="4600575" cy="1247775"/>
        </a:xfrm>
        <a:prstGeom prst="straightConnector1">
          <a:avLst/>
        </a:prstGeom>
        <a:ln w="28575">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4292600</xdr:colOff>
      <xdr:row>11</xdr:row>
      <xdr:rowOff>1371600</xdr:rowOff>
    </xdr:from>
    <xdr:to>
      <xdr:col>16</xdr:col>
      <xdr:colOff>238193</xdr:colOff>
      <xdr:row>15</xdr:row>
      <xdr:rowOff>260350</xdr:rowOff>
    </xdr:to>
    <xdr:cxnSp macro="">
      <xdr:nvCxnSpPr>
        <xdr:cNvPr id="6" name="Straight Arrow Connector 5">
          <a:extLst>
            <a:ext uri="{FF2B5EF4-FFF2-40B4-BE49-F238E27FC236}">
              <a16:creationId xmlns:a16="http://schemas.microsoft.com/office/drawing/2014/main" id="{635E32D2-6243-47D6-9504-118FA0315460}"/>
            </a:ext>
          </a:extLst>
        </xdr:cNvPr>
        <xdr:cNvCxnSpPr/>
      </xdr:nvCxnSpPr>
      <xdr:spPr bwMode="auto">
        <a:xfrm flipV="1">
          <a:off x="9315450" y="4857750"/>
          <a:ext cx="8839200" cy="1238250"/>
        </a:xfrm>
        <a:prstGeom prst="straightConnector1">
          <a:avLst/>
        </a:prstGeom>
        <a:ln w="28575">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50800</xdr:colOff>
      <xdr:row>16</xdr:row>
      <xdr:rowOff>501650</xdr:rowOff>
    </xdr:from>
    <xdr:to>
      <xdr:col>14</xdr:col>
      <xdr:colOff>450850</xdr:colOff>
      <xdr:row>33</xdr:row>
      <xdr:rowOff>12700</xdr:rowOff>
    </xdr:to>
    <xdr:pic>
      <xdr:nvPicPr>
        <xdr:cNvPr id="14598" name="Picture 14">
          <a:extLst>
            <a:ext uri="{FF2B5EF4-FFF2-40B4-BE49-F238E27FC236}">
              <a16:creationId xmlns:a16="http://schemas.microsoft.com/office/drawing/2014/main" id="{8671AC23-320E-45F8-9B44-DCC937382F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98300" y="9277350"/>
          <a:ext cx="5886450" cy="332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4016375</xdr:colOff>
      <xdr:row>16</xdr:row>
      <xdr:rowOff>428625</xdr:rowOff>
    </xdr:from>
    <xdr:to>
      <xdr:col>9</xdr:col>
      <xdr:colOff>571396</xdr:colOff>
      <xdr:row>32</xdr:row>
      <xdr:rowOff>47625</xdr:rowOff>
    </xdr:to>
    <xdr:cxnSp macro="">
      <xdr:nvCxnSpPr>
        <xdr:cNvPr id="12" name="Straight Arrow Connector 11">
          <a:extLst>
            <a:ext uri="{FF2B5EF4-FFF2-40B4-BE49-F238E27FC236}">
              <a16:creationId xmlns:a16="http://schemas.microsoft.com/office/drawing/2014/main" id="{5684514C-27B2-418C-8704-1D0921A455CB}"/>
            </a:ext>
          </a:extLst>
        </xdr:cNvPr>
        <xdr:cNvCxnSpPr/>
      </xdr:nvCxnSpPr>
      <xdr:spPr bwMode="auto">
        <a:xfrm>
          <a:off x="9058275" y="6962775"/>
          <a:ext cx="5162550" cy="3267075"/>
        </a:xfrm>
        <a:prstGeom prst="straightConnector1">
          <a:avLst/>
        </a:prstGeom>
        <a:ln w="28575">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4041775</xdr:colOff>
      <xdr:row>16</xdr:row>
      <xdr:rowOff>409575</xdr:rowOff>
    </xdr:from>
    <xdr:to>
      <xdr:col>10</xdr:col>
      <xdr:colOff>200025</xdr:colOff>
      <xdr:row>20</xdr:row>
      <xdr:rowOff>254239</xdr:rowOff>
    </xdr:to>
    <xdr:cxnSp macro="">
      <xdr:nvCxnSpPr>
        <xdr:cNvPr id="13" name="Straight Arrow Connector 12">
          <a:extLst>
            <a:ext uri="{FF2B5EF4-FFF2-40B4-BE49-F238E27FC236}">
              <a16:creationId xmlns:a16="http://schemas.microsoft.com/office/drawing/2014/main" id="{4D7C83FC-855D-4D72-9B42-20E14E959BE7}"/>
            </a:ext>
          </a:extLst>
        </xdr:cNvPr>
        <xdr:cNvCxnSpPr/>
      </xdr:nvCxnSpPr>
      <xdr:spPr bwMode="auto">
        <a:xfrm>
          <a:off x="9077325" y="7429500"/>
          <a:ext cx="5381625" cy="1247775"/>
        </a:xfrm>
        <a:prstGeom prst="straightConnector1">
          <a:avLst/>
        </a:prstGeom>
        <a:ln w="28575">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13</xdr:col>
      <xdr:colOff>133350</xdr:colOff>
      <xdr:row>45</xdr:row>
      <xdr:rowOff>19050</xdr:rowOff>
    </xdr:to>
    <xdr:pic>
      <xdr:nvPicPr>
        <xdr:cNvPr id="10324" name="Picture 1">
          <a:extLst>
            <a:ext uri="{FF2B5EF4-FFF2-40B4-BE49-F238E27FC236}">
              <a16:creationId xmlns:a16="http://schemas.microsoft.com/office/drawing/2014/main" id="{C33578B2-E772-45E4-A64F-59BB2A01C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495300"/>
          <a:ext cx="4400550" cy="695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39</xdr:row>
      <xdr:rowOff>0</xdr:rowOff>
    </xdr:from>
    <xdr:to>
      <xdr:col>1</xdr:col>
      <xdr:colOff>1015365</xdr:colOff>
      <xdr:row>43</xdr:row>
      <xdr:rowOff>148591</xdr:rowOff>
    </xdr:to>
    <xdr:pic>
      <xdr:nvPicPr>
        <xdr:cNvPr id="21675" name="Picture 6">
          <a:extLst>
            <a:ext uri="{FF2B5EF4-FFF2-40B4-BE49-F238E27FC236}">
              <a16:creationId xmlns:a16="http://schemas.microsoft.com/office/drawing/2014/main" id="{BE4795E1-1B1E-43D2-B433-6C5CC154E4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9417050"/>
          <a:ext cx="14732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69850</xdr:colOff>
      <xdr:row>0</xdr:row>
      <xdr:rowOff>279400</xdr:rowOff>
    </xdr:from>
    <xdr:to>
      <xdr:col>2</xdr:col>
      <xdr:colOff>1117600</xdr:colOff>
      <xdr:row>2</xdr:row>
      <xdr:rowOff>838200</xdr:rowOff>
    </xdr:to>
    <xdr:pic>
      <xdr:nvPicPr>
        <xdr:cNvPr id="21676" name="Picture 5">
          <a:extLst>
            <a:ext uri="{FF2B5EF4-FFF2-40B4-BE49-F238E27FC236}">
              <a16:creationId xmlns:a16="http://schemas.microsoft.com/office/drawing/2014/main" id="{9FCDE58B-27FE-4772-AB3C-9CC39AA7E6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8450" y="279400"/>
          <a:ext cx="23495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218439</xdr:colOff>
      <xdr:row>3</xdr:row>
      <xdr:rowOff>762000</xdr:rowOff>
    </xdr:from>
    <xdr:to>
      <xdr:col>4</xdr:col>
      <xdr:colOff>321789</xdr:colOff>
      <xdr:row>3</xdr:row>
      <xdr:rowOff>762000</xdr:rowOff>
    </xdr:to>
    <xdr:cxnSp macro="">
      <xdr:nvCxnSpPr>
        <xdr:cNvPr id="4" name="Straight Connector 3">
          <a:extLst>
            <a:ext uri="{FF2B5EF4-FFF2-40B4-BE49-F238E27FC236}">
              <a16:creationId xmlns:a16="http://schemas.microsoft.com/office/drawing/2014/main" id="{23BD87D9-7C0B-4D8D-87A2-B788BC74315C}"/>
            </a:ext>
          </a:extLst>
        </xdr:cNvPr>
        <xdr:cNvCxnSpPr/>
      </xdr:nvCxnSpPr>
      <xdr:spPr>
        <a:xfrm flipV="1">
          <a:off x="218439" y="2514600"/>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3</xdr:row>
      <xdr:rowOff>504825</xdr:rowOff>
    </xdr:from>
    <xdr:to>
      <xdr:col>1</xdr:col>
      <xdr:colOff>1238250</xdr:colOff>
      <xdr:row>3</xdr:row>
      <xdr:rowOff>504825</xdr:rowOff>
    </xdr:to>
    <xdr:cxnSp macro="">
      <xdr:nvCxnSpPr>
        <xdr:cNvPr id="5" name="Straight Connector 4">
          <a:extLst>
            <a:ext uri="{FF2B5EF4-FFF2-40B4-BE49-F238E27FC236}">
              <a16:creationId xmlns:a16="http://schemas.microsoft.com/office/drawing/2014/main" id="{84F69BF6-8549-4E2A-8B3F-A88B25EC75C5}"/>
            </a:ext>
          </a:extLst>
        </xdr:cNvPr>
        <xdr:cNvCxnSpPr/>
      </xdr:nvCxnSpPr>
      <xdr:spPr>
        <a:xfrm flipV="1">
          <a:off x="209550" y="2257425"/>
          <a:ext cx="124777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925281</xdr:colOff>
      <xdr:row>0</xdr:row>
      <xdr:rowOff>0</xdr:rowOff>
    </xdr:from>
    <xdr:to>
      <xdr:col>7</xdr:col>
      <xdr:colOff>817889</xdr:colOff>
      <xdr:row>0</xdr:row>
      <xdr:rowOff>801734</xdr:rowOff>
    </xdr:to>
    <xdr:pic>
      <xdr:nvPicPr>
        <xdr:cNvPr id="9" name="Picture 8">
          <a:extLst>
            <a:ext uri="{FF2B5EF4-FFF2-40B4-BE49-F238E27FC236}">
              <a16:creationId xmlns:a16="http://schemas.microsoft.com/office/drawing/2014/main" id="{85C6EB9B-2B9A-45F2-A2E6-4E52E6E41BE5}"/>
            </a:ext>
          </a:extLst>
        </xdr:cNvPr>
        <xdr:cNvPicPr>
          <a:picLocks/>
        </xdr:cNvPicPr>
      </xdr:nvPicPr>
      <xdr:blipFill rotWithShape="1">
        <a:blip xmlns:r="http://schemas.openxmlformats.org/officeDocument/2006/relationships" r:embed="rId3"/>
        <a:srcRect t="8148"/>
        <a:stretch/>
      </xdr:blipFill>
      <xdr:spPr>
        <a:xfrm>
          <a:off x="4397824" y="0"/>
          <a:ext cx="2145951" cy="801734"/>
        </a:xfrm>
        <a:prstGeom prst="rect">
          <a:avLst/>
        </a:prstGeom>
      </xdr:spPr>
    </xdr:pic>
    <xdr:clientData/>
  </xdr:twoCellAnchor>
  <xdr:twoCellAnchor editAs="oneCell">
    <xdr:from>
      <xdr:col>7</xdr:col>
      <xdr:colOff>447675</xdr:colOff>
      <xdr:row>3</xdr:row>
      <xdr:rowOff>38100</xdr:rowOff>
    </xdr:from>
    <xdr:to>
      <xdr:col>8</xdr:col>
      <xdr:colOff>77523</xdr:colOff>
      <xdr:row>3</xdr:row>
      <xdr:rowOff>754380</xdr:rowOff>
    </xdr:to>
    <xdr:pic>
      <xdr:nvPicPr>
        <xdr:cNvPr id="13" name="Picture 12">
          <a:extLst>
            <a:ext uri="{FF2B5EF4-FFF2-40B4-BE49-F238E27FC236}">
              <a16:creationId xmlns:a16="http://schemas.microsoft.com/office/drawing/2014/main" id="{D2C92E64-CBB4-40C4-B2A5-7D000F8716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73561" y="1812471"/>
          <a:ext cx="468048"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69850</xdr:colOff>
      <xdr:row>0</xdr:row>
      <xdr:rowOff>279400</xdr:rowOff>
    </xdr:from>
    <xdr:to>
      <xdr:col>2</xdr:col>
      <xdr:colOff>1117600</xdr:colOff>
      <xdr:row>2</xdr:row>
      <xdr:rowOff>838200</xdr:rowOff>
    </xdr:to>
    <xdr:pic>
      <xdr:nvPicPr>
        <xdr:cNvPr id="17777" name="Picture 5">
          <a:extLst>
            <a:ext uri="{FF2B5EF4-FFF2-40B4-BE49-F238E27FC236}">
              <a16:creationId xmlns:a16="http://schemas.microsoft.com/office/drawing/2014/main" id="{7912AE1D-BF1F-4433-A949-8E8DACA6F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279400"/>
          <a:ext cx="26924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38734</xdr:colOff>
      <xdr:row>3</xdr:row>
      <xdr:rowOff>762000</xdr:rowOff>
    </xdr:from>
    <xdr:to>
      <xdr:col>3</xdr:col>
      <xdr:colOff>1000309</xdr:colOff>
      <xdr:row>3</xdr:row>
      <xdr:rowOff>762000</xdr:rowOff>
    </xdr:to>
    <xdr:cxnSp macro="">
      <xdr:nvCxnSpPr>
        <xdr:cNvPr id="4" name="Straight Connector 3">
          <a:extLst>
            <a:ext uri="{FF2B5EF4-FFF2-40B4-BE49-F238E27FC236}">
              <a16:creationId xmlns:a16="http://schemas.microsoft.com/office/drawing/2014/main" id="{BC218C9E-00D6-4CE9-8A72-A220B09EBE61}"/>
            </a:ext>
          </a:extLst>
        </xdr:cNvPr>
        <xdr:cNvCxnSpPr/>
      </xdr:nvCxnSpPr>
      <xdr:spPr>
        <a:xfrm flipV="1">
          <a:off x="257809" y="2514600"/>
          <a:ext cx="360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26035</xdr:colOff>
      <xdr:row>3</xdr:row>
      <xdr:rowOff>495300</xdr:rowOff>
    </xdr:from>
    <xdr:to>
      <xdr:col>1</xdr:col>
      <xdr:colOff>1250035</xdr:colOff>
      <xdr:row>3</xdr:row>
      <xdr:rowOff>495300</xdr:rowOff>
    </xdr:to>
    <xdr:cxnSp macro="">
      <xdr:nvCxnSpPr>
        <xdr:cNvPr id="5" name="Straight Connector 4">
          <a:extLst>
            <a:ext uri="{FF2B5EF4-FFF2-40B4-BE49-F238E27FC236}">
              <a16:creationId xmlns:a16="http://schemas.microsoft.com/office/drawing/2014/main" id="{711C70E4-B6C7-4744-9B26-53F02C826853}"/>
            </a:ext>
          </a:extLst>
        </xdr:cNvPr>
        <xdr:cNvCxnSpPr/>
      </xdr:nvCxnSpPr>
      <xdr:spPr>
        <a:xfrm flipV="1">
          <a:off x="245110" y="2247900"/>
          <a:ext cx="122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290537</xdr:colOff>
      <xdr:row>0</xdr:row>
      <xdr:rowOff>0</xdr:rowOff>
    </xdr:from>
    <xdr:to>
      <xdr:col>7</xdr:col>
      <xdr:colOff>925652</xdr:colOff>
      <xdr:row>0</xdr:row>
      <xdr:rowOff>801734</xdr:rowOff>
    </xdr:to>
    <xdr:pic>
      <xdr:nvPicPr>
        <xdr:cNvPr id="2" name="Picture 1">
          <a:extLst>
            <a:ext uri="{FF2B5EF4-FFF2-40B4-BE49-F238E27FC236}">
              <a16:creationId xmlns:a16="http://schemas.microsoft.com/office/drawing/2014/main" id="{B19B0EFF-BF25-4EE3-A71A-7350F2C2D65F}"/>
            </a:ext>
          </a:extLst>
        </xdr:cNvPr>
        <xdr:cNvPicPr>
          <a:picLocks noChangeAspect="1"/>
        </xdr:cNvPicPr>
      </xdr:nvPicPr>
      <xdr:blipFill rotWithShape="1">
        <a:blip xmlns:r="http://schemas.openxmlformats.org/officeDocument/2006/relationships" r:embed="rId2"/>
        <a:srcRect t="8148"/>
        <a:stretch/>
      </xdr:blipFill>
      <xdr:spPr>
        <a:xfrm>
          <a:off x="4394451" y="0"/>
          <a:ext cx="2148230" cy="801734"/>
        </a:xfrm>
        <a:prstGeom prst="rect">
          <a:avLst/>
        </a:prstGeom>
      </xdr:spPr>
    </xdr:pic>
    <xdr:clientData/>
  </xdr:twoCellAnchor>
  <xdr:twoCellAnchor editAs="oneCell">
    <xdr:from>
      <xdr:col>7</xdr:col>
      <xdr:colOff>517057</xdr:colOff>
      <xdr:row>3</xdr:row>
      <xdr:rowOff>22679</xdr:rowOff>
    </xdr:from>
    <xdr:to>
      <xdr:col>8</xdr:col>
      <xdr:colOff>5391</xdr:colOff>
      <xdr:row>3</xdr:row>
      <xdr:rowOff>738959</xdr:rowOff>
    </xdr:to>
    <xdr:pic>
      <xdr:nvPicPr>
        <xdr:cNvPr id="10" name="Picture 9">
          <a:extLst>
            <a:ext uri="{FF2B5EF4-FFF2-40B4-BE49-F238E27FC236}">
              <a16:creationId xmlns:a16="http://schemas.microsoft.com/office/drawing/2014/main" id="{ADFB4426-17DF-417F-8CE1-A9AE4823EA6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34086" y="1797050"/>
          <a:ext cx="468048"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172357</xdr:colOff>
      <xdr:row>35</xdr:row>
      <xdr:rowOff>87087</xdr:rowOff>
    </xdr:from>
    <xdr:to>
      <xdr:col>1</xdr:col>
      <xdr:colOff>1438547</xdr:colOff>
      <xdr:row>42</xdr:row>
      <xdr:rowOff>148591</xdr:rowOff>
    </xdr:to>
    <xdr:pic>
      <xdr:nvPicPr>
        <xdr:cNvPr id="9" name="Picture 6">
          <a:extLst>
            <a:ext uri="{FF2B5EF4-FFF2-40B4-BE49-F238E27FC236}">
              <a16:creationId xmlns:a16="http://schemas.microsoft.com/office/drawing/2014/main" id="{EE032BCD-B8D1-4234-AFB5-7CEBB2289AA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2357" y="10275027"/>
          <a:ext cx="1494790" cy="1181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26222</xdr:colOff>
      <xdr:row>5</xdr:row>
      <xdr:rowOff>95250</xdr:rowOff>
    </xdr:from>
    <xdr:to>
      <xdr:col>8</xdr:col>
      <xdr:colOff>7620</xdr:colOff>
      <xdr:row>5</xdr:row>
      <xdr:rowOff>135087</xdr:rowOff>
    </xdr:to>
    <xdr:cxnSp macro="">
      <xdr:nvCxnSpPr>
        <xdr:cNvPr id="8" name="Straight Connector 7">
          <a:extLst>
            <a:ext uri="{FF2B5EF4-FFF2-40B4-BE49-F238E27FC236}">
              <a16:creationId xmlns:a16="http://schemas.microsoft.com/office/drawing/2014/main" id="{EB0CA985-3226-40DB-A48A-967E5E7F1C1E}"/>
            </a:ext>
          </a:extLst>
        </xdr:cNvPr>
        <xdr:cNvCxnSpPr/>
      </xdr:nvCxnSpPr>
      <xdr:spPr>
        <a:xfrm flipV="1">
          <a:off x="241487" y="3048000"/>
          <a:ext cx="8511988" cy="22748"/>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69850</xdr:colOff>
      <xdr:row>0</xdr:row>
      <xdr:rowOff>279400</xdr:rowOff>
    </xdr:from>
    <xdr:to>
      <xdr:col>2</xdr:col>
      <xdr:colOff>1123950</xdr:colOff>
      <xdr:row>2</xdr:row>
      <xdr:rowOff>838200</xdr:rowOff>
    </xdr:to>
    <xdr:pic>
      <xdr:nvPicPr>
        <xdr:cNvPr id="20756" name="Picture 5">
          <a:extLst>
            <a:ext uri="{FF2B5EF4-FFF2-40B4-BE49-F238E27FC236}">
              <a16:creationId xmlns:a16="http://schemas.microsoft.com/office/drawing/2014/main" id="{79DB854A-F2BE-4CD2-B736-8CA002193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279400"/>
          <a:ext cx="24384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29845</xdr:colOff>
      <xdr:row>3</xdr:row>
      <xdr:rowOff>771525</xdr:rowOff>
    </xdr:from>
    <xdr:to>
      <xdr:col>5</xdr:col>
      <xdr:colOff>373870</xdr:colOff>
      <xdr:row>3</xdr:row>
      <xdr:rowOff>771525</xdr:rowOff>
    </xdr:to>
    <xdr:cxnSp macro="">
      <xdr:nvCxnSpPr>
        <xdr:cNvPr id="20" name="Straight Connector 19">
          <a:extLst>
            <a:ext uri="{FF2B5EF4-FFF2-40B4-BE49-F238E27FC236}">
              <a16:creationId xmlns:a16="http://schemas.microsoft.com/office/drawing/2014/main" id="{A0E51BC3-81D3-4715-8CA0-983ECB21D140}"/>
            </a:ext>
          </a:extLst>
        </xdr:cNvPr>
        <xdr:cNvCxnSpPr/>
      </xdr:nvCxnSpPr>
      <xdr:spPr>
        <a:xfrm flipV="1">
          <a:off x="248920" y="2524125"/>
          <a:ext cx="47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xdr:row>
      <xdr:rowOff>504825</xdr:rowOff>
    </xdr:from>
    <xdr:to>
      <xdr:col>1</xdr:col>
      <xdr:colOff>1219200</xdr:colOff>
      <xdr:row>3</xdr:row>
      <xdr:rowOff>504825</xdr:rowOff>
    </xdr:to>
    <xdr:cxnSp macro="">
      <xdr:nvCxnSpPr>
        <xdr:cNvPr id="21" name="Straight Connector 20">
          <a:extLst>
            <a:ext uri="{FF2B5EF4-FFF2-40B4-BE49-F238E27FC236}">
              <a16:creationId xmlns:a16="http://schemas.microsoft.com/office/drawing/2014/main" id="{B870F4D9-AB85-4E21-BFA8-46C09E80F86D}"/>
            </a:ext>
          </a:extLst>
        </xdr:cNvPr>
        <xdr:cNvCxnSpPr/>
      </xdr:nvCxnSpPr>
      <xdr:spPr>
        <a:xfrm flipV="1">
          <a:off x="225425" y="2257425"/>
          <a:ext cx="121285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387350</xdr:colOff>
      <xdr:row>2</xdr:row>
      <xdr:rowOff>733425</xdr:rowOff>
    </xdr:from>
    <xdr:to>
      <xdr:col>7</xdr:col>
      <xdr:colOff>990600</xdr:colOff>
      <xdr:row>3</xdr:row>
      <xdr:rowOff>873125</xdr:rowOff>
    </xdr:to>
    <xdr:pic>
      <xdr:nvPicPr>
        <xdr:cNvPr id="20760" name="Picture 6">
          <a:extLst>
            <a:ext uri="{FF2B5EF4-FFF2-40B4-BE49-F238E27FC236}">
              <a16:creationId xmlns:a16="http://schemas.microsoft.com/office/drawing/2014/main" id="{19882B91-3047-4791-A39E-1809F913FF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6800" y="1743075"/>
          <a:ext cx="60325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977900</xdr:colOff>
      <xdr:row>0</xdr:row>
      <xdr:rowOff>0</xdr:rowOff>
    </xdr:from>
    <xdr:to>
      <xdr:col>7</xdr:col>
      <xdr:colOff>936856</xdr:colOff>
      <xdr:row>0</xdr:row>
      <xdr:rowOff>801734</xdr:rowOff>
    </xdr:to>
    <xdr:pic>
      <xdr:nvPicPr>
        <xdr:cNvPr id="9" name="Picture 8">
          <a:extLst>
            <a:ext uri="{FF2B5EF4-FFF2-40B4-BE49-F238E27FC236}">
              <a16:creationId xmlns:a16="http://schemas.microsoft.com/office/drawing/2014/main" id="{C2728480-D168-4E59-98AC-E852D67193CE}"/>
            </a:ext>
          </a:extLst>
        </xdr:cNvPr>
        <xdr:cNvPicPr>
          <a:picLocks noChangeAspect="1"/>
        </xdr:cNvPicPr>
      </xdr:nvPicPr>
      <xdr:blipFill rotWithShape="1">
        <a:blip xmlns:r="http://schemas.openxmlformats.org/officeDocument/2006/relationships" r:embed="rId3"/>
        <a:srcRect t="8148"/>
        <a:stretch/>
      </xdr:blipFill>
      <xdr:spPr>
        <a:xfrm>
          <a:off x="5768975" y="0"/>
          <a:ext cx="2201776" cy="8017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139700</xdr:colOff>
      <xdr:row>38</xdr:row>
      <xdr:rowOff>0</xdr:rowOff>
    </xdr:from>
    <xdr:to>
      <xdr:col>1</xdr:col>
      <xdr:colOff>1015365</xdr:colOff>
      <xdr:row>42</xdr:row>
      <xdr:rowOff>148591</xdr:rowOff>
    </xdr:to>
    <xdr:pic>
      <xdr:nvPicPr>
        <xdr:cNvPr id="2" name="Picture 6">
          <a:extLst>
            <a:ext uri="{FF2B5EF4-FFF2-40B4-BE49-F238E27FC236}">
              <a16:creationId xmlns:a16="http://schemas.microsoft.com/office/drawing/2014/main" id="{BCDE5138-CBF5-44D6-B796-BCF4A7E615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10467975"/>
          <a:ext cx="1094740" cy="986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69850</xdr:colOff>
      <xdr:row>0</xdr:row>
      <xdr:rowOff>279400</xdr:rowOff>
    </xdr:from>
    <xdr:to>
      <xdr:col>2</xdr:col>
      <xdr:colOff>1117600</xdr:colOff>
      <xdr:row>2</xdr:row>
      <xdr:rowOff>838200</xdr:rowOff>
    </xdr:to>
    <xdr:pic>
      <xdr:nvPicPr>
        <xdr:cNvPr id="3" name="Picture 5">
          <a:extLst>
            <a:ext uri="{FF2B5EF4-FFF2-40B4-BE49-F238E27FC236}">
              <a16:creationId xmlns:a16="http://schemas.microsoft.com/office/drawing/2014/main" id="{7FFD5356-B02A-44E1-A128-E6BB611117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925" y="279400"/>
          <a:ext cx="19431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218439</xdr:colOff>
      <xdr:row>3</xdr:row>
      <xdr:rowOff>762000</xdr:rowOff>
    </xdr:from>
    <xdr:to>
      <xdr:col>4</xdr:col>
      <xdr:colOff>321789</xdr:colOff>
      <xdr:row>3</xdr:row>
      <xdr:rowOff>762000</xdr:rowOff>
    </xdr:to>
    <xdr:cxnSp macro="">
      <xdr:nvCxnSpPr>
        <xdr:cNvPr id="4" name="Straight Connector 3">
          <a:extLst>
            <a:ext uri="{FF2B5EF4-FFF2-40B4-BE49-F238E27FC236}">
              <a16:creationId xmlns:a16="http://schemas.microsoft.com/office/drawing/2014/main" id="{0D425676-93F2-4B22-A250-D25AB516B7E1}"/>
            </a:ext>
          </a:extLst>
        </xdr:cNvPr>
        <xdr:cNvCxnSpPr/>
      </xdr:nvCxnSpPr>
      <xdr:spPr>
        <a:xfrm flipV="1">
          <a:off x="218439" y="2514600"/>
          <a:ext cx="34752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3</xdr:row>
      <xdr:rowOff>504825</xdr:rowOff>
    </xdr:from>
    <xdr:to>
      <xdr:col>1</xdr:col>
      <xdr:colOff>1238250</xdr:colOff>
      <xdr:row>3</xdr:row>
      <xdr:rowOff>504825</xdr:rowOff>
    </xdr:to>
    <xdr:cxnSp macro="">
      <xdr:nvCxnSpPr>
        <xdr:cNvPr id="5" name="Straight Connector 4">
          <a:extLst>
            <a:ext uri="{FF2B5EF4-FFF2-40B4-BE49-F238E27FC236}">
              <a16:creationId xmlns:a16="http://schemas.microsoft.com/office/drawing/2014/main" id="{96102549-1FCF-491E-B4BE-20A70F4A1007}"/>
            </a:ext>
          </a:extLst>
        </xdr:cNvPr>
        <xdr:cNvCxnSpPr/>
      </xdr:nvCxnSpPr>
      <xdr:spPr>
        <a:xfrm flipV="1">
          <a:off x="209550" y="2257425"/>
          <a:ext cx="10287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925281</xdr:colOff>
      <xdr:row>0</xdr:row>
      <xdr:rowOff>0</xdr:rowOff>
    </xdr:from>
    <xdr:to>
      <xdr:col>7</xdr:col>
      <xdr:colOff>474989</xdr:colOff>
      <xdr:row>0</xdr:row>
      <xdr:rowOff>801734</xdr:rowOff>
    </xdr:to>
    <xdr:pic>
      <xdr:nvPicPr>
        <xdr:cNvPr id="6" name="Picture 5">
          <a:extLst>
            <a:ext uri="{FF2B5EF4-FFF2-40B4-BE49-F238E27FC236}">
              <a16:creationId xmlns:a16="http://schemas.microsoft.com/office/drawing/2014/main" id="{DCAD9668-CFF6-4FCF-8C5E-B9B7F44EEF42}"/>
            </a:ext>
          </a:extLst>
        </xdr:cNvPr>
        <xdr:cNvPicPr>
          <a:picLocks/>
        </xdr:cNvPicPr>
      </xdr:nvPicPr>
      <xdr:blipFill rotWithShape="1">
        <a:blip xmlns:r="http://schemas.openxmlformats.org/officeDocument/2006/relationships" r:embed="rId3"/>
        <a:srcRect t="8148"/>
        <a:stretch/>
      </xdr:blipFill>
      <xdr:spPr>
        <a:xfrm>
          <a:off x="4297131" y="0"/>
          <a:ext cx="2073833" cy="801734"/>
        </a:xfrm>
        <a:prstGeom prst="rect">
          <a:avLst/>
        </a:prstGeom>
      </xdr:spPr>
    </xdr:pic>
    <xdr:clientData/>
  </xdr:twoCellAnchor>
  <xdr:twoCellAnchor editAs="oneCell">
    <xdr:from>
      <xdr:col>7</xdr:col>
      <xdr:colOff>447675</xdr:colOff>
      <xdr:row>3</xdr:row>
      <xdr:rowOff>38100</xdr:rowOff>
    </xdr:from>
    <xdr:to>
      <xdr:col>8</xdr:col>
      <xdr:colOff>77523</xdr:colOff>
      <xdr:row>3</xdr:row>
      <xdr:rowOff>754380</xdr:rowOff>
    </xdr:to>
    <xdr:pic>
      <xdr:nvPicPr>
        <xdr:cNvPr id="7" name="Picture 6">
          <a:extLst>
            <a:ext uri="{FF2B5EF4-FFF2-40B4-BE49-F238E27FC236}">
              <a16:creationId xmlns:a16="http://schemas.microsoft.com/office/drawing/2014/main" id="{57AC03E0-5006-4D66-A778-54296556C0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00750" y="1790700"/>
          <a:ext cx="448998"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69850</xdr:colOff>
      <xdr:row>0</xdr:row>
      <xdr:rowOff>279400</xdr:rowOff>
    </xdr:from>
    <xdr:to>
      <xdr:col>2</xdr:col>
      <xdr:colOff>1117600</xdr:colOff>
      <xdr:row>2</xdr:row>
      <xdr:rowOff>838200</xdr:rowOff>
    </xdr:to>
    <xdr:pic>
      <xdr:nvPicPr>
        <xdr:cNvPr id="2" name="Picture 5">
          <a:extLst>
            <a:ext uri="{FF2B5EF4-FFF2-40B4-BE49-F238E27FC236}">
              <a16:creationId xmlns:a16="http://schemas.microsoft.com/office/drawing/2014/main" id="{9BA7BB43-1B32-438C-9507-D79A475B81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925" y="279400"/>
          <a:ext cx="26289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38734</xdr:colOff>
      <xdr:row>3</xdr:row>
      <xdr:rowOff>762000</xdr:rowOff>
    </xdr:from>
    <xdr:to>
      <xdr:col>3</xdr:col>
      <xdr:colOff>1000309</xdr:colOff>
      <xdr:row>3</xdr:row>
      <xdr:rowOff>762000</xdr:rowOff>
    </xdr:to>
    <xdr:cxnSp macro="">
      <xdr:nvCxnSpPr>
        <xdr:cNvPr id="3" name="Straight Connector 2">
          <a:extLst>
            <a:ext uri="{FF2B5EF4-FFF2-40B4-BE49-F238E27FC236}">
              <a16:creationId xmlns:a16="http://schemas.microsoft.com/office/drawing/2014/main" id="{4ADCE0EC-0542-459D-AD67-8FD83F4D4BB3}"/>
            </a:ext>
          </a:extLst>
        </xdr:cNvPr>
        <xdr:cNvCxnSpPr/>
      </xdr:nvCxnSpPr>
      <xdr:spPr>
        <a:xfrm flipV="1">
          <a:off x="257809" y="2514600"/>
          <a:ext cx="373335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26035</xdr:colOff>
      <xdr:row>3</xdr:row>
      <xdr:rowOff>495300</xdr:rowOff>
    </xdr:from>
    <xdr:to>
      <xdr:col>1</xdr:col>
      <xdr:colOff>1250035</xdr:colOff>
      <xdr:row>3</xdr:row>
      <xdr:rowOff>495300</xdr:rowOff>
    </xdr:to>
    <xdr:cxnSp macro="">
      <xdr:nvCxnSpPr>
        <xdr:cNvPr id="4" name="Straight Connector 3">
          <a:extLst>
            <a:ext uri="{FF2B5EF4-FFF2-40B4-BE49-F238E27FC236}">
              <a16:creationId xmlns:a16="http://schemas.microsoft.com/office/drawing/2014/main" id="{6FC37F3F-D0C1-40D8-B418-0E11F0111913}"/>
            </a:ext>
          </a:extLst>
        </xdr:cNvPr>
        <xdr:cNvCxnSpPr/>
      </xdr:nvCxnSpPr>
      <xdr:spPr>
        <a:xfrm flipV="1">
          <a:off x="245110" y="2247900"/>
          <a:ext cx="122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290537</xdr:colOff>
      <xdr:row>0</xdr:row>
      <xdr:rowOff>0</xdr:rowOff>
    </xdr:from>
    <xdr:to>
      <xdr:col>6</xdr:col>
      <xdr:colOff>39827</xdr:colOff>
      <xdr:row>0</xdr:row>
      <xdr:rowOff>801734</xdr:rowOff>
    </xdr:to>
    <xdr:pic>
      <xdr:nvPicPr>
        <xdr:cNvPr id="5" name="Picture 4">
          <a:extLst>
            <a:ext uri="{FF2B5EF4-FFF2-40B4-BE49-F238E27FC236}">
              <a16:creationId xmlns:a16="http://schemas.microsoft.com/office/drawing/2014/main" id="{3CDE2E44-90E2-4C6F-8573-73F08C8F23FF}"/>
            </a:ext>
          </a:extLst>
        </xdr:cNvPr>
        <xdr:cNvPicPr>
          <a:picLocks noChangeAspect="1"/>
        </xdr:cNvPicPr>
      </xdr:nvPicPr>
      <xdr:blipFill rotWithShape="1">
        <a:blip xmlns:r="http://schemas.openxmlformats.org/officeDocument/2006/relationships" r:embed="rId2"/>
        <a:srcRect t="8148"/>
        <a:stretch/>
      </xdr:blipFill>
      <xdr:spPr>
        <a:xfrm>
          <a:off x="4281512" y="0"/>
          <a:ext cx="2101965" cy="801734"/>
        </a:xfrm>
        <a:prstGeom prst="rect">
          <a:avLst/>
        </a:prstGeom>
      </xdr:spPr>
    </xdr:pic>
    <xdr:clientData/>
  </xdr:twoCellAnchor>
  <xdr:twoCellAnchor editAs="oneCell">
    <xdr:from>
      <xdr:col>7</xdr:col>
      <xdr:colOff>517057</xdr:colOff>
      <xdr:row>3</xdr:row>
      <xdr:rowOff>22679</xdr:rowOff>
    </xdr:from>
    <xdr:to>
      <xdr:col>8</xdr:col>
      <xdr:colOff>5391</xdr:colOff>
      <xdr:row>3</xdr:row>
      <xdr:rowOff>738959</xdr:rowOff>
    </xdr:to>
    <xdr:pic>
      <xdr:nvPicPr>
        <xdr:cNvPr id="6" name="Picture 5">
          <a:extLst>
            <a:ext uri="{FF2B5EF4-FFF2-40B4-BE49-F238E27FC236}">
              <a16:creationId xmlns:a16="http://schemas.microsoft.com/office/drawing/2014/main" id="{F87F2120-D3A9-4545-851C-4142B40A848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74882" y="1775279"/>
          <a:ext cx="440834"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172357</xdr:colOff>
      <xdr:row>30</xdr:row>
      <xdr:rowOff>87087</xdr:rowOff>
    </xdr:from>
    <xdr:to>
      <xdr:col>1</xdr:col>
      <xdr:colOff>1438547</xdr:colOff>
      <xdr:row>37</xdr:row>
      <xdr:rowOff>148591</xdr:rowOff>
    </xdr:to>
    <xdr:pic>
      <xdr:nvPicPr>
        <xdr:cNvPr id="7" name="Picture 6">
          <a:extLst>
            <a:ext uri="{FF2B5EF4-FFF2-40B4-BE49-F238E27FC236}">
              <a16:creationId xmlns:a16="http://schemas.microsoft.com/office/drawing/2014/main" id="{45D2C8A7-9B27-4643-A7BF-389E013E33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2357" y="9021537"/>
          <a:ext cx="1485265" cy="1194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139700</xdr:colOff>
      <xdr:row>42</xdr:row>
      <xdr:rowOff>0</xdr:rowOff>
    </xdr:from>
    <xdr:to>
      <xdr:col>1</xdr:col>
      <xdr:colOff>1015365</xdr:colOff>
      <xdr:row>46</xdr:row>
      <xdr:rowOff>148591</xdr:rowOff>
    </xdr:to>
    <xdr:pic>
      <xdr:nvPicPr>
        <xdr:cNvPr id="2" name="Picture 6">
          <a:extLst>
            <a:ext uri="{FF2B5EF4-FFF2-40B4-BE49-F238E27FC236}">
              <a16:creationId xmlns:a16="http://schemas.microsoft.com/office/drawing/2014/main" id="{E9C1FDD6-9501-4DB6-989F-3D49A229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10715625"/>
          <a:ext cx="1094740" cy="986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69850</xdr:colOff>
      <xdr:row>0</xdr:row>
      <xdr:rowOff>279400</xdr:rowOff>
    </xdr:from>
    <xdr:to>
      <xdr:col>2</xdr:col>
      <xdr:colOff>1117600</xdr:colOff>
      <xdr:row>2</xdr:row>
      <xdr:rowOff>838200</xdr:rowOff>
    </xdr:to>
    <xdr:pic>
      <xdr:nvPicPr>
        <xdr:cNvPr id="3" name="Picture 5">
          <a:extLst>
            <a:ext uri="{FF2B5EF4-FFF2-40B4-BE49-F238E27FC236}">
              <a16:creationId xmlns:a16="http://schemas.microsoft.com/office/drawing/2014/main" id="{8C7308C8-E1D7-448B-B976-030992ABE6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8925" y="279400"/>
          <a:ext cx="283845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218439</xdr:colOff>
      <xdr:row>3</xdr:row>
      <xdr:rowOff>762000</xdr:rowOff>
    </xdr:from>
    <xdr:to>
      <xdr:col>4</xdr:col>
      <xdr:colOff>321789</xdr:colOff>
      <xdr:row>3</xdr:row>
      <xdr:rowOff>762000</xdr:rowOff>
    </xdr:to>
    <xdr:cxnSp macro="">
      <xdr:nvCxnSpPr>
        <xdr:cNvPr id="4" name="Straight Connector 3">
          <a:extLst>
            <a:ext uri="{FF2B5EF4-FFF2-40B4-BE49-F238E27FC236}">
              <a16:creationId xmlns:a16="http://schemas.microsoft.com/office/drawing/2014/main" id="{9D1588D9-A9EE-48AA-BAC9-07CEE51EAEC0}"/>
            </a:ext>
          </a:extLst>
        </xdr:cNvPr>
        <xdr:cNvCxnSpPr/>
      </xdr:nvCxnSpPr>
      <xdr:spPr>
        <a:xfrm flipV="1">
          <a:off x="218439" y="2514600"/>
          <a:ext cx="437055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3</xdr:row>
      <xdr:rowOff>504825</xdr:rowOff>
    </xdr:from>
    <xdr:to>
      <xdr:col>1</xdr:col>
      <xdr:colOff>1238250</xdr:colOff>
      <xdr:row>3</xdr:row>
      <xdr:rowOff>504825</xdr:rowOff>
    </xdr:to>
    <xdr:cxnSp macro="">
      <xdr:nvCxnSpPr>
        <xdr:cNvPr id="5" name="Straight Connector 4">
          <a:extLst>
            <a:ext uri="{FF2B5EF4-FFF2-40B4-BE49-F238E27FC236}">
              <a16:creationId xmlns:a16="http://schemas.microsoft.com/office/drawing/2014/main" id="{D0F276E8-4CE9-4658-B3DC-7DA713D4E850}"/>
            </a:ext>
          </a:extLst>
        </xdr:cNvPr>
        <xdr:cNvCxnSpPr/>
      </xdr:nvCxnSpPr>
      <xdr:spPr>
        <a:xfrm flipV="1">
          <a:off x="209550" y="2257425"/>
          <a:ext cx="124777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925281</xdr:colOff>
      <xdr:row>0</xdr:row>
      <xdr:rowOff>0</xdr:rowOff>
    </xdr:from>
    <xdr:to>
      <xdr:col>8</xdr:col>
      <xdr:colOff>153044</xdr:colOff>
      <xdr:row>0</xdr:row>
      <xdr:rowOff>801734</xdr:rowOff>
    </xdr:to>
    <xdr:pic>
      <xdr:nvPicPr>
        <xdr:cNvPr id="6" name="Picture 5">
          <a:extLst>
            <a:ext uri="{FF2B5EF4-FFF2-40B4-BE49-F238E27FC236}">
              <a16:creationId xmlns:a16="http://schemas.microsoft.com/office/drawing/2014/main" id="{83656EBE-3B9B-49C1-9F88-CFD41ADA114C}"/>
            </a:ext>
          </a:extLst>
        </xdr:cNvPr>
        <xdr:cNvPicPr>
          <a:picLocks/>
        </xdr:cNvPicPr>
      </xdr:nvPicPr>
      <xdr:blipFill rotWithShape="1">
        <a:blip xmlns:r="http://schemas.openxmlformats.org/officeDocument/2006/relationships" r:embed="rId3"/>
        <a:srcRect t="8148"/>
        <a:stretch/>
      </xdr:blipFill>
      <xdr:spPr>
        <a:xfrm>
          <a:off x="5192481" y="0"/>
          <a:ext cx="2073833" cy="801734"/>
        </a:xfrm>
        <a:prstGeom prst="rect">
          <a:avLst/>
        </a:prstGeom>
      </xdr:spPr>
    </xdr:pic>
    <xdr:clientData/>
  </xdr:twoCellAnchor>
  <xdr:twoCellAnchor editAs="oneCell">
    <xdr:from>
      <xdr:col>7</xdr:col>
      <xdr:colOff>447675</xdr:colOff>
      <xdr:row>3</xdr:row>
      <xdr:rowOff>38100</xdr:rowOff>
    </xdr:from>
    <xdr:to>
      <xdr:col>8</xdr:col>
      <xdr:colOff>77523</xdr:colOff>
      <xdr:row>3</xdr:row>
      <xdr:rowOff>754380</xdr:rowOff>
    </xdr:to>
    <xdr:pic>
      <xdr:nvPicPr>
        <xdr:cNvPr id="7" name="Picture 6">
          <a:extLst>
            <a:ext uri="{FF2B5EF4-FFF2-40B4-BE49-F238E27FC236}">
              <a16:creationId xmlns:a16="http://schemas.microsoft.com/office/drawing/2014/main" id="{386B853E-5351-46AF-9504-3F56F6172B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96100" y="1790700"/>
          <a:ext cx="448998"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69850</xdr:colOff>
      <xdr:row>0</xdr:row>
      <xdr:rowOff>279400</xdr:rowOff>
    </xdr:from>
    <xdr:to>
      <xdr:col>2</xdr:col>
      <xdr:colOff>1117600</xdr:colOff>
      <xdr:row>2</xdr:row>
      <xdr:rowOff>838200</xdr:rowOff>
    </xdr:to>
    <xdr:pic>
      <xdr:nvPicPr>
        <xdr:cNvPr id="2" name="Picture 5">
          <a:extLst>
            <a:ext uri="{FF2B5EF4-FFF2-40B4-BE49-F238E27FC236}">
              <a16:creationId xmlns:a16="http://schemas.microsoft.com/office/drawing/2014/main" id="{80A46C79-AE03-4CD0-BA06-02326A9960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925" y="279400"/>
          <a:ext cx="26289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38734</xdr:colOff>
      <xdr:row>3</xdr:row>
      <xdr:rowOff>762000</xdr:rowOff>
    </xdr:from>
    <xdr:to>
      <xdr:col>3</xdr:col>
      <xdr:colOff>1000309</xdr:colOff>
      <xdr:row>3</xdr:row>
      <xdr:rowOff>762000</xdr:rowOff>
    </xdr:to>
    <xdr:cxnSp macro="">
      <xdr:nvCxnSpPr>
        <xdr:cNvPr id="3" name="Straight Connector 2">
          <a:extLst>
            <a:ext uri="{FF2B5EF4-FFF2-40B4-BE49-F238E27FC236}">
              <a16:creationId xmlns:a16="http://schemas.microsoft.com/office/drawing/2014/main" id="{4BF8C059-DC2B-4072-AA78-A4676B74F265}"/>
            </a:ext>
          </a:extLst>
        </xdr:cNvPr>
        <xdr:cNvCxnSpPr/>
      </xdr:nvCxnSpPr>
      <xdr:spPr>
        <a:xfrm flipV="1">
          <a:off x="257809" y="2514600"/>
          <a:ext cx="373335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26035</xdr:colOff>
      <xdr:row>3</xdr:row>
      <xdr:rowOff>495300</xdr:rowOff>
    </xdr:from>
    <xdr:to>
      <xdr:col>1</xdr:col>
      <xdr:colOff>1250035</xdr:colOff>
      <xdr:row>3</xdr:row>
      <xdr:rowOff>495300</xdr:rowOff>
    </xdr:to>
    <xdr:cxnSp macro="">
      <xdr:nvCxnSpPr>
        <xdr:cNvPr id="4" name="Straight Connector 3">
          <a:extLst>
            <a:ext uri="{FF2B5EF4-FFF2-40B4-BE49-F238E27FC236}">
              <a16:creationId xmlns:a16="http://schemas.microsoft.com/office/drawing/2014/main" id="{55E3229A-B9CC-41BD-B142-55F850E0D4BE}"/>
            </a:ext>
          </a:extLst>
        </xdr:cNvPr>
        <xdr:cNvCxnSpPr/>
      </xdr:nvCxnSpPr>
      <xdr:spPr>
        <a:xfrm flipV="1">
          <a:off x="245110" y="2247900"/>
          <a:ext cx="122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290537</xdr:colOff>
      <xdr:row>0</xdr:row>
      <xdr:rowOff>0</xdr:rowOff>
    </xdr:from>
    <xdr:to>
      <xdr:col>6</xdr:col>
      <xdr:colOff>1727</xdr:colOff>
      <xdr:row>0</xdr:row>
      <xdr:rowOff>801734</xdr:rowOff>
    </xdr:to>
    <xdr:pic>
      <xdr:nvPicPr>
        <xdr:cNvPr id="5" name="Picture 4">
          <a:extLst>
            <a:ext uri="{FF2B5EF4-FFF2-40B4-BE49-F238E27FC236}">
              <a16:creationId xmlns:a16="http://schemas.microsoft.com/office/drawing/2014/main" id="{F2349A61-08D4-4840-82E8-DEDBDF6ADE54}"/>
            </a:ext>
          </a:extLst>
        </xdr:cNvPr>
        <xdr:cNvPicPr>
          <a:picLocks noChangeAspect="1"/>
        </xdr:cNvPicPr>
      </xdr:nvPicPr>
      <xdr:blipFill rotWithShape="1">
        <a:blip xmlns:r="http://schemas.openxmlformats.org/officeDocument/2006/relationships" r:embed="rId2"/>
        <a:srcRect t="8148"/>
        <a:stretch/>
      </xdr:blipFill>
      <xdr:spPr>
        <a:xfrm>
          <a:off x="4281512" y="0"/>
          <a:ext cx="2101965" cy="801734"/>
        </a:xfrm>
        <a:prstGeom prst="rect">
          <a:avLst/>
        </a:prstGeom>
      </xdr:spPr>
    </xdr:pic>
    <xdr:clientData/>
  </xdr:twoCellAnchor>
  <xdr:twoCellAnchor editAs="oneCell">
    <xdr:from>
      <xdr:col>7</xdr:col>
      <xdr:colOff>517057</xdr:colOff>
      <xdr:row>3</xdr:row>
      <xdr:rowOff>22679</xdr:rowOff>
    </xdr:from>
    <xdr:to>
      <xdr:col>8</xdr:col>
      <xdr:colOff>5391</xdr:colOff>
      <xdr:row>3</xdr:row>
      <xdr:rowOff>738959</xdr:rowOff>
    </xdr:to>
    <xdr:pic>
      <xdr:nvPicPr>
        <xdr:cNvPr id="6" name="Picture 5">
          <a:extLst>
            <a:ext uri="{FF2B5EF4-FFF2-40B4-BE49-F238E27FC236}">
              <a16:creationId xmlns:a16="http://schemas.microsoft.com/office/drawing/2014/main" id="{980AE499-FC43-4D40-8919-8A041CBA7B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74882" y="1775279"/>
          <a:ext cx="440834"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172357</xdr:colOff>
      <xdr:row>36</xdr:row>
      <xdr:rowOff>87087</xdr:rowOff>
    </xdr:from>
    <xdr:to>
      <xdr:col>1</xdr:col>
      <xdr:colOff>1438547</xdr:colOff>
      <xdr:row>43</xdr:row>
      <xdr:rowOff>148591</xdr:rowOff>
    </xdr:to>
    <xdr:pic>
      <xdr:nvPicPr>
        <xdr:cNvPr id="7" name="Picture 6">
          <a:extLst>
            <a:ext uri="{FF2B5EF4-FFF2-40B4-BE49-F238E27FC236}">
              <a16:creationId xmlns:a16="http://schemas.microsoft.com/office/drawing/2014/main" id="{99D1CAD5-C999-4AE7-AC1D-9C0475D39F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2357" y="11012262"/>
          <a:ext cx="1485265" cy="1194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139700</xdr:colOff>
      <xdr:row>34</xdr:row>
      <xdr:rowOff>0</xdr:rowOff>
    </xdr:from>
    <xdr:to>
      <xdr:col>2</xdr:col>
      <xdr:colOff>0</xdr:colOff>
      <xdr:row>39</xdr:row>
      <xdr:rowOff>133350</xdr:rowOff>
    </xdr:to>
    <xdr:pic>
      <xdr:nvPicPr>
        <xdr:cNvPr id="19881" name="Picture 6">
          <a:extLst>
            <a:ext uri="{FF2B5EF4-FFF2-40B4-BE49-F238E27FC236}">
              <a16:creationId xmlns:a16="http://schemas.microsoft.com/office/drawing/2014/main" id="{5D483324-64A5-4420-BF38-AF2E49F5E9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9417050"/>
          <a:ext cx="14732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69850</xdr:colOff>
      <xdr:row>0</xdr:row>
      <xdr:rowOff>279400</xdr:rowOff>
    </xdr:from>
    <xdr:to>
      <xdr:col>2</xdr:col>
      <xdr:colOff>1117600</xdr:colOff>
      <xdr:row>2</xdr:row>
      <xdr:rowOff>838200</xdr:rowOff>
    </xdr:to>
    <xdr:pic>
      <xdr:nvPicPr>
        <xdr:cNvPr id="19882" name="Picture 5">
          <a:extLst>
            <a:ext uri="{FF2B5EF4-FFF2-40B4-BE49-F238E27FC236}">
              <a16:creationId xmlns:a16="http://schemas.microsoft.com/office/drawing/2014/main" id="{F5CBDF13-8395-4D07-95A8-01F3EC7C32A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8450" y="279400"/>
          <a:ext cx="2349500"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221615</xdr:colOff>
      <xdr:row>3</xdr:row>
      <xdr:rowOff>801174</xdr:rowOff>
    </xdr:from>
    <xdr:to>
      <xdr:col>2</xdr:col>
      <xdr:colOff>595580</xdr:colOff>
      <xdr:row>3</xdr:row>
      <xdr:rowOff>801174</xdr:rowOff>
    </xdr:to>
    <xdr:cxnSp macro="">
      <xdr:nvCxnSpPr>
        <xdr:cNvPr id="7" name="Straight Connector 6">
          <a:extLst>
            <a:ext uri="{FF2B5EF4-FFF2-40B4-BE49-F238E27FC236}">
              <a16:creationId xmlns:a16="http://schemas.microsoft.com/office/drawing/2014/main" id="{48C8CF37-89D4-4065-97D4-88F8F2FBE161}"/>
            </a:ext>
          </a:extLst>
        </xdr:cNvPr>
        <xdr:cNvCxnSpPr/>
      </xdr:nvCxnSpPr>
      <xdr:spPr>
        <a:xfrm flipV="1">
          <a:off x="215265" y="2553774"/>
          <a:ext cx="1897911"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196850</xdr:colOff>
      <xdr:row>3</xdr:row>
      <xdr:rowOff>512445</xdr:rowOff>
    </xdr:from>
    <xdr:to>
      <xdr:col>3</xdr:col>
      <xdr:colOff>764887</xdr:colOff>
      <xdr:row>3</xdr:row>
      <xdr:rowOff>512445</xdr:rowOff>
    </xdr:to>
    <xdr:cxnSp macro="">
      <xdr:nvCxnSpPr>
        <xdr:cNvPr id="8" name="Straight Connector 7">
          <a:extLst>
            <a:ext uri="{FF2B5EF4-FFF2-40B4-BE49-F238E27FC236}">
              <a16:creationId xmlns:a16="http://schemas.microsoft.com/office/drawing/2014/main" id="{474A4607-7E18-4C82-971E-E0CD0D5CCE47}"/>
            </a:ext>
          </a:extLst>
        </xdr:cNvPr>
        <xdr:cNvCxnSpPr/>
      </xdr:nvCxnSpPr>
      <xdr:spPr>
        <a:xfrm>
          <a:off x="190500" y="2265045"/>
          <a:ext cx="307631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139700</xdr:rowOff>
    </xdr:from>
    <xdr:to>
      <xdr:col>6</xdr:col>
      <xdr:colOff>0</xdr:colOff>
      <xdr:row>1</xdr:row>
      <xdr:rowOff>0</xdr:rowOff>
    </xdr:to>
    <xdr:pic>
      <xdr:nvPicPr>
        <xdr:cNvPr id="19885" name="Picture 9">
          <a:extLst>
            <a:ext uri="{FF2B5EF4-FFF2-40B4-BE49-F238E27FC236}">
              <a16:creationId xmlns:a16="http://schemas.microsoft.com/office/drawing/2014/main" id="{C290B5DC-8E46-4610-B0A1-CF337068A5A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848100" y="139700"/>
          <a:ext cx="21399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260350</xdr:colOff>
      <xdr:row>3</xdr:row>
      <xdr:rowOff>260350</xdr:rowOff>
    </xdr:from>
    <xdr:to>
      <xdr:col>8</xdr:col>
      <xdr:colOff>38100</xdr:colOff>
      <xdr:row>3</xdr:row>
      <xdr:rowOff>971550</xdr:rowOff>
    </xdr:to>
    <xdr:pic>
      <xdr:nvPicPr>
        <xdr:cNvPr id="19886" name="Picture 6">
          <a:extLst>
            <a:ext uri="{FF2B5EF4-FFF2-40B4-BE49-F238E27FC236}">
              <a16:creationId xmlns:a16="http://schemas.microsoft.com/office/drawing/2014/main" id="{8226B42B-890D-4F5E-909E-46BE091307C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07150" y="2012950"/>
          <a:ext cx="43815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7</xdr:col>
      <xdr:colOff>648060</xdr:colOff>
      <xdr:row>5</xdr:row>
      <xdr:rowOff>131333</xdr:rowOff>
    </xdr:to>
    <xdr:cxnSp macro="">
      <xdr:nvCxnSpPr>
        <xdr:cNvPr id="11" name="Straight Connector 10">
          <a:extLst>
            <a:ext uri="{FF2B5EF4-FFF2-40B4-BE49-F238E27FC236}">
              <a16:creationId xmlns:a16="http://schemas.microsoft.com/office/drawing/2014/main" id="{D0E7A96C-D592-4825-A97B-D0C8849D8648}"/>
            </a:ext>
          </a:extLst>
        </xdr:cNvPr>
        <xdr:cNvCxnSpPr/>
      </xdr:nvCxnSpPr>
      <xdr:spPr>
        <a:xfrm>
          <a:off x="241487" y="3444128"/>
          <a:ext cx="6180090"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7CBB7-3365-4F52-A8D4-F1449C10CC1B}">
  <sheetPr>
    <tabColor rgb="FF006C88"/>
  </sheetPr>
  <dimension ref="A1:M210"/>
  <sheetViews>
    <sheetView tabSelected="1" workbookViewId="0">
      <selection activeCell="J6" sqref="J6"/>
    </sheetView>
  </sheetViews>
  <sheetFormatPr defaultColWidth="9.140625" defaultRowHeight="12.75"/>
  <cols>
    <col min="1" max="1" width="3.42578125" style="1" customWidth="1"/>
    <col min="2" max="2" width="26" style="1" customWidth="1"/>
    <col min="3" max="3" width="14.85546875" style="1" customWidth="1"/>
    <col min="4" max="4" width="17.140625" style="1" customWidth="1"/>
    <col min="5" max="5" width="18.5703125" style="1" customWidth="1"/>
    <col min="6" max="6" width="11.5703125" style="1" customWidth="1"/>
    <col min="7" max="7" width="2.42578125" style="1" customWidth="1"/>
    <col min="8" max="8" width="12.42578125" style="1" customWidth="1"/>
    <col min="9" max="9" width="8.5703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3" s="20" customFormat="1" ht="65.099999999999994" customHeight="1"/>
    <row r="2" spans="1:13" s="20" customFormat="1" ht="15" customHeight="1">
      <c r="A2" s="21"/>
      <c r="B2" s="22"/>
      <c r="C2" s="22"/>
      <c r="D2" s="22"/>
      <c r="E2" s="22"/>
      <c r="F2" s="22"/>
      <c r="G2" s="22"/>
      <c r="H2" s="22"/>
    </row>
    <row r="3" spans="1:13" s="20" customFormat="1" ht="59.1" customHeight="1">
      <c r="A3" s="21"/>
      <c r="B3" s="23"/>
      <c r="C3" s="24"/>
      <c r="D3" s="25"/>
      <c r="E3" s="25"/>
      <c r="F3" s="310" t="s">
        <v>564</v>
      </c>
      <c r="G3" s="310"/>
      <c r="H3" s="310"/>
    </row>
    <row r="4" spans="1:13" s="20" customFormat="1" ht="81" customHeight="1">
      <c r="A4" s="21"/>
      <c r="B4" s="314" t="s">
        <v>0</v>
      </c>
      <c r="C4" s="314"/>
      <c r="D4" s="314"/>
      <c r="E4" s="314"/>
      <c r="F4" s="314"/>
    </row>
    <row r="5" spans="1:13" s="20" customFormat="1" ht="15" customHeight="1">
      <c r="A5" s="26"/>
      <c r="B5" s="290" t="s">
        <v>1</v>
      </c>
      <c r="C5" s="304">
        <v>2.2000000000000002</v>
      </c>
      <c r="D5" s="291" t="s">
        <v>2</v>
      </c>
      <c r="E5" s="292">
        <v>45551</v>
      </c>
      <c r="F5" s="293"/>
      <c r="G5" s="294"/>
      <c r="H5" s="295"/>
      <c r="I5" s="31"/>
      <c r="J5" s="32"/>
      <c r="K5" s="32"/>
    </row>
    <row r="6" spans="1:13" s="21" customFormat="1" ht="17.25" customHeight="1"/>
    <row r="7" spans="1:13" s="21" customFormat="1" ht="56.25" customHeight="1">
      <c r="B7" s="311" t="s">
        <v>3</v>
      </c>
      <c r="C7" s="312"/>
      <c r="D7" s="312"/>
      <c r="E7" s="312"/>
      <c r="F7" s="312"/>
      <c r="G7" s="312"/>
      <c r="H7" s="313"/>
    </row>
    <row r="8" spans="1:13" s="21" customFormat="1" ht="66.75" customHeight="1">
      <c r="B8" s="231"/>
      <c r="C8" s="249"/>
      <c r="D8" s="249"/>
      <c r="E8" s="249"/>
      <c r="F8" s="249"/>
      <c r="G8" s="249"/>
      <c r="H8" s="232"/>
    </row>
    <row r="9" spans="1:13" s="21" customFormat="1" ht="17.25" customHeight="1"/>
    <row r="10" spans="1:13" s="21" customFormat="1" ht="56.25" customHeight="1">
      <c r="B10" s="311" t="s">
        <v>4</v>
      </c>
      <c r="C10" s="312"/>
      <c r="D10" s="312"/>
      <c r="E10" s="312"/>
      <c r="F10" s="312"/>
      <c r="G10" s="312"/>
      <c r="H10" s="313"/>
    </row>
    <row r="11" spans="1:13" s="21" customFormat="1" ht="56.25" customHeight="1">
      <c r="B11" s="233"/>
      <c r="H11" s="234"/>
    </row>
    <row r="12" spans="1:13" s="10" customFormat="1" ht="56.25" customHeight="1">
      <c r="A12" s="11"/>
      <c r="B12" s="235"/>
      <c r="C12" s="250"/>
      <c r="D12" s="250"/>
      <c r="E12" s="250"/>
      <c r="F12" s="250"/>
      <c r="G12" s="250"/>
      <c r="H12" s="236"/>
    </row>
    <row r="13" spans="1:13" s="10" customFormat="1" ht="20.25" customHeight="1">
      <c r="B13" s="34"/>
      <c r="C13" s="34"/>
      <c r="D13" s="35"/>
      <c r="E13" s="36"/>
      <c r="F13" s="34"/>
      <c r="G13" s="34"/>
      <c r="H13" s="21"/>
      <c r="I13" s="21"/>
    </row>
    <row r="14" spans="1:13">
      <c r="A14" s="9"/>
      <c r="B14" s="67"/>
      <c r="C14" s="67"/>
      <c r="D14" s="67"/>
      <c r="E14" s="67"/>
      <c r="F14" s="67"/>
      <c r="G14" s="67"/>
      <c r="H14" s="67"/>
      <c r="I14" s="67"/>
      <c r="J14" s="9"/>
      <c r="K14" s="9"/>
      <c r="L14" s="9"/>
      <c r="M14" s="9"/>
    </row>
    <row r="15" spans="1:13">
      <c r="A15" s="9"/>
      <c r="B15" s="67"/>
      <c r="C15" s="67"/>
      <c r="D15" s="67"/>
      <c r="E15" s="67"/>
      <c r="F15" s="67"/>
      <c r="G15" s="67"/>
      <c r="H15" s="67"/>
      <c r="I15" s="67"/>
      <c r="J15" s="9"/>
      <c r="K15" s="9"/>
      <c r="L15" s="9"/>
      <c r="M15" s="9"/>
    </row>
    <row r="16" spans="1:13">
      <c r="A16" s="9"/>
      <c r="B16" s="67"/>
      <c r="C16" s="67"/>
      <c r="D16" s="67"/>
      <c r="E16" s="67"/>
      <c r="F16" s="67"/>
      <c r="G16" s="67"/>
      <c r="H16" s="67"/>
      <c r="I16" s="67"/>
      <c r="J16" s="9"/>
      <c r="K16" s="9"/>
      <c r="L16" s="9"/>
      <c r="M16" s="9"/>
    </row>
    <row r="17" spans="1:13">
      <c r="A17" s="9"/>
      <c r="B17" s="67"/>
      <c r="C17" s="67"/>
      <c r="D17" s="67"/>
      <c r="E17" s="67"/>
      <c r="F17" s="67"/>
      <c r="G17" s="67"/>
      <c r="H17" s="67"/>
      <c r="I17" s="67"/>
      <c r="J17" s="9"/>
      <c r="K17" s="9"/>
      <c r="L17" s="9"/>
      <c r="M17" s="9"/>
    </row>
    <row r="18" spans="1:13">
      <c r="A18" s="9"/>
      <c r="B18" s="67"/>
      <c r="C18" s="67"/>
      <c r="D18" s="67"/>
      <c r="E18" s="67"/>
      <c r="F18" s="67"/>
      <c r="G18" s="67"/>
      <c r="H18" s="67"/>
      <c r="I18" s="67"/>
      <c r="J18" s="9"/>
      <c r="K18" s="9"/>
      <c r="L18" s="9"/>
      <c r="M18" s="9"/>
    </row>
    <row r="19" spans="1:13">
      <c r="A19" s="9"/>
      <c r="B19" s="67"/>
      <c r="C19" s="67"/>
      <c r="D19" s="67"/>
      <c r="E19" s="67"/>
      <c r="F19" s="67"/>
      <c r="G19" s="67"/>
      <c r="H19" s="67"/>
      <c r="I19" s="67"/>
      <c r="J19" s="9"/>
      <c r="K19" s="9"/>
      <c r="L19" s="9"/>
      <c r="M19" s="9"/>
    </row>
    <row r="20" spans="1:13">
      <c r="A20" s="9"/>
      <c r="B20" s="67"/>
      <c r="C20" s="67"/>
      <c r="D20" s="67"/>
      <c r="E20" s="67"/>
      <c r="F20" s="67"/>
      <c r="G20" s="67"/>
      <c r="H20" s="67"/>
      <c r="I20" s="67"/>
      <c r="J20" s="9"/>
      <c r="K20" s="9"/>
      <c r="L20" s="9"/>
      <c r="M20" s="9"/>
    </row>
    <row r="21" spans="1:13">
      <c r="A21" s="9"/>
      <c r="B21" s="9"/>
      <c r="C21" s="9"/>
      <c r="D21" s="9"/>
      <c r="E21" s="9"/>
      <c r="F21" s="9"/>
      <c r="G21" s="9"/>
      <c r="H21" s="9"/>
      <c r="I21" s="9"/>
      <c r="J21" s="9"/>
      <c r="K21" s="9"/>
      <c r="L21" s="9"/>
      <c r="M21" s="9"/>
    </row>
    <row r="22" spans="1:13">
      <c r="A22" s="9"/>
      <c r="B22" s="9"/>
      <c r="C22" s="9"/>
      <c r="D22" s="9"/>
      <c r="E22" s="9"/>
      <c r="F22" s="9"/>
      <c r="G22" s="9"/>
      <c r="H22" s="9"/>
      <c r="I22" s="9"/>
      <c r="J22" s="9"/>
      <c r="K22" s="9"/>
      <c r="L22" s="9"/>
      <c r="M22" s="9"/>
    </row>
    <row r="23" spans="1:13">
      <c r="A23" s="9"/>
      <c r="B23" s="9"/>
      <c r="C23" s="9"/>
      <c r="D23" s="9"/>
      <c r="E23" s="9"/>
      <c r="F23" s="9"/>
      <c r="G23" s="9"/>
      <c r="H23" s="9"/>
      <c r="I23" s="9"/>
      <c r="J23" s="9"/>
      <c r="K23" s="9"/>
      <c r="L23" s="9"/>
      <c r="M23" s="9"/>
    </row>
    <row r="24" spans="1:13">
      <c r="A24" s="9"/>
      <c r="B24" s="9"/>
      <c r="C24" s="9"/>
      <c r="D24" s="9"/>
      <c r="E24" s="9"/>
      <c r="F24" s="9"/>
      <c r="G24" s="9"/>
      <c r="H24" s="9"/>
      <c r="I24" s="9"/>
      <c r="J24" s="9"/>
      <c r="K24" s="9"/>
      <c r="L24" s="9"/>
      <c r="M24" s="9"/>
    </row>
    <row r="25" spans="1:13">
      <c r="A25" s="9"/>
      <c r="B25" s="9"/>
      <c r="C25" s="9"/>
      <c r="D25" s="9"/>
      <c r="E25" s="9"/>
      <c r="F25" s="9"/>
      <c r="G25" s="9"/>
      <c r="H25" s="9"/>
      <c r="I25" s="9"/>
      <c r="J25" s="9"/>
      <c r="K25" s="9"/>
      <c r="L25" s="9"/>
      <c r="M25" s="9"/>
    </row>
    <row r="26" spans="1:13">
      <c r="A26" s="9"/>
      <c r="B26" s="9"/>
      <c r="C26" s="9"/>
      <c r="D26" s="9"/>
      <c r="E26" s="9"/>
      <c r="F26" s="9"/>
      <c r="G26" s="9"/>
      <c r="H26" s="9"/>
      <c r="I26" s="9"/>
      <c r="J26" s="9"/>
      <c r="K26" s="9"/>
      <c r="L26" s="9"/>
      <c r="M26" s="9"/>
    </row>
    <row r="27" spans="1:13">
      <c r="A27" s="9"/>
      <c r="B27" s="9"/>
      <c r="C27" s="9"/>
      <c r="D27" s="9"/>
      <c r="E27" s="9"/>
      <c r="F27" s="9"/>
      <c r="G27" s="9"/>
      <c r="H27" s="9"/>
      <c r="I27" s="9"/>
      <c r="J27" s="9"/>
      <c r="K27" s="9"/>
      <c r="L27" s="9"/>
      <c r="M27" s="9"/>
    </row>
    <row r="28" spans="1:13">
      <c r="A28" s="9"/>
      <c r="B28" s="9"/>
      <c r="C28" s="9"/>
      <c r="D28" s="9"/>
      <c r="E28" s="9"/>
      <c r="F28" s="9"/>
      <c r="G28" s="9"/>
      <c r="H28" s="9"/>
      <c r="I28" s="9"/>
      <c r="J28" s="9"/>
      <c r="K28" s="9"/>
      <c r="L28" s="9"/>
      <c r="M28" s="9"/>
    </row>
    <row r="29" spans="1:13">
      <c r="A29" s="9"/>
      <c r="B29" s="9"/>
      <c r="C29" s="9"/>
      <c r="D29" s="9"/>
      <c r="E29" s="9"/>
      <c r="F29" s="9"/>
      <c r="G29" s="9"/>
      <c r="H29" s="9"/>
      <c r="I29" s="9"/>
      <c r="J29" s="9"/>
      <c r="K29" s="9"/>
      <c r="L29" s="9"/>
      <c r="M29" s="9"/>
    </row>
    <row r="30" spans="1:13">
      <c r="A30" s="9"/>
      <c r="B30" s="9"/>
      <c r="C30" s="9"/>
      <c r="D30" s="9"/>
      <c r="E30" s="9"/>
      <c r="F30" s="9"/>
      <c r="G30" s="9"/>
      <c r="H30" s="9"/>
      <c r="I30" s="9"/>
      <c r="J30" s="9"/>
      <c r="K30" s="9"/>
      <c r="L30" s="9"/>
      <c r="M30" s="9"/>
    </row>
    <row r="31" spans="1:13">
      <c r="A31" s="9"/>
      <c r="B31" s="9"/>
      <c r="C31" s="9"/>
      <c r="D31" s="9"/>
      <c r="E31" s="9"/>
      <c r="F31" s="9"/>
      <c r="G31" s="9"/>
      <c r="H31" s="9"/>
      <c r="I31" s="9"/>
      <c r="J31" s="9"/>
      <c r="K31" s="9"/>
      <c r="L31" s="9"/>
      <c r="M31" s="9"/>
    </row>
    <row r="32" spans="1:13">
      <c r="A32" s="9"/>
      <c r="B32" s="9"/>
      <c r="C32" s="9"/>
      <c r="D32" s="9"/>
      <c r="E32" s="9"/>
      <c r="F32" s="9"/>
      <c r="G32" s="9"/>
      <c r="H32" s="9"/>
      <c r="I32" s="9"/>
      <c r="J32" s="9"/>
      <c r="K32" s="9"/>
      <c r="L32" s="9"/>
      <c r="M32" s="9"/>
    </row>
    <row r="33" spans="1:13">
      <c r="A33" s="9"/>
      <c r="B33" s="9"/>
      <c r="C33" s="9"/>
      <c r="D33" s="9"/>
      <c r="E33" s="9"/>
      <c r="F33" s="9"/>
      <c r="G33" s="9"/>
      <c r="H33" s="9"/>
      <c r="I33" s="9"/>
      <c r="J33" s="9"/>
      <c r="K33" s="9"/>
      <c r="L33" s="9"/>
      <c r="M33" s="9"/>
    </row>
    <row r="34" spans="1:13">
      <c r="A34" s="9"/>
      <c r="B34" s="9"/>
      <c r="C34" s="9"/>
      <c r="D34" s="9"/>
      <c r="E34" s="9"/>
      <c r="F34" s="9"/>
      <c r="G34" s="9"/>
      <c r="H34" s="9"/>
      <c r="I34" s="9"/>
      <c r="J34" s="9"/>
      <c r="K34" s="9"/>
      <c r="L34" s="9"/>
      <c r="M34" s="9"/>
    </row>
    <row r="35" spans="1:13">
      <c r="A35" s="9"/>
      <c r="B35" s="9"/>
      <c r="C35" s="9"/>
      <c r="D35" s="9"/>
      <c r="E35" s="9"/>
      <c r="F35" s="9"/>
      <c r="G35" s="9"/>
      <c r="H35" s="9"/>
      <c r="I35" s="9"/>
      <c r="J35" s="9"/>
      <c r="K35" s="9"/>
      <c r="L35" s="9"/>
      <c r="M35" s="9"/>
    </row>
    <row r="36" spans="1:13">
      <c r="A36" s="9"/>
      <c r="B36" s="9"/>
      <c r="C36" s="9"/>
      <c r="D36" s="9"/>
      <c r="E36" s="9"/>
      <c r="F36" s="9"/>
      <c r="G36" s="9"/>
      <c r="H36" s="9"/>
      <c r="I36" s="9"/>
      <c r="J36" s="9"/>
      <c r="K36" s="9"/>
      <c r="L36" s="9"/>
      <c r="M36" s="9"/>
    </row>
    <row r="37" spans="1:13">
      <c r="A37" s="9"/>
      <c r="B37" s="9"/>
      <c r="C37" s="9"/>
      <c r="D37" s="9"/>
      <c r="E37" s="9"/>
      <c r="F37" s="9"/>
      <c r="G37" s="9"/>
      <c r="H37" s="9"/>
      <c r="I37" s="9"/>
      <c r="J37" s="9"/>
      <c r="K37" s="9"/>
      <c r="L37" s="9"/>
      <c r="M37" s="9"/>
    </row>
    <row r="38" spans="1:13">
      <c r="A38" s="9"/>
      <c r="B38" s="9"/>
      <c r="C38" s="9"/>
      <c r="D38" s="9"/>
      <c r="E38" s="9"/>
      <c r="F38" s="9"/>
      <c r="G38" s="9"/>
      <c r="H38" s="9"/>
      <c r="I38" s="9"/>
      <c r="J38" s="9"/>
      <c r="K38" s="9"/>
      <c r="L38" s="9"/>
      <c r="M38" s="9"/>
    </row>
    <row r="39" spans="1:13">
      <c r="A39" s="9"/>
      <c r="B39" s="9"/>
      <c r="C39" s="9"/>
      <c r="D39" s="9"/>
      <c r="E39" s="9"/>
      <c r="F39" s="9"/>
      <c r="G39" s="9"/>
      <c r="H39" s="9"/>
      <c r="I39" s="9"/>
      <c r="J39" s="9"/>
      <c r="K39" s="9"/>
      <c r="L39" s="9"/>
      <c r="M39" s="9"/>
    </row>
    <row r="40" spans="1:13">
      <c r="A40" s="9"/>
      <c r="B40" s="9"/>
      <c r="C40" s="9"/>
      <c r="D40" s="9"/>
      <c r="E40" s="9"/>
      <c r="F40" s="9"/>
      <c r="G40" s="9"/>
      <c r="H40" s="9"/>
      <c r="I40" s="9"/>
      <c r="J40" s="9"/>
      <c r="K40" s="9"/>
      <c r="L40" s="9"/>
      <c r="M40" s="9"/>
    </row>
    <row r="41" spans="1:13">
      <c r="A41" s="9"/>
      <c r="B41" s="9"/>
      <c r="C41" s="9"/>
      <c r="D41" s="9"/>
      <c r="E41" s="9"/>
      <c r="F41" s="9"/>
      <c r="G41" s="9"/>
      <c r="H41" s="9"/>
      <c r="I41" s="9"/>
      <c r="J41" s="9"/>
      <c r="K41" s="9"/>
      <c r="L41" s="9"/>
      <c r="M41" s="9"/>
    </row>
    <row r="42" spans="1:13">
      <c r="A42" s="9"/>
      <c r="B42" s="9"/>
      <c r="C42" s="9"/>
      <c r="D42" s="9"/>
      <c r="E42" s="9"/>
      <c r="F42" s="9"/>
      <c r="G42" s="9"/>
      <c r="H42" s="9"/>
      <c r="I42" s="9"/>
      <c r="J42" s="9"/>
      <c r="K42" s="9"/>
      <c r="L42" s="9"/>
      <c r="M42" s="9"/>
    </row>
    <row r="43" spans="1:13">
      <c r="A43" s="9"/>
      <c r="B43" s="9"/>
      <c r="C43" s="9"/>
      <c r="D43" s="9"/>
      <c r="E43" s="9"/>
      <c r="F43" s="9"/>
      <c r="G43" s="9"/>
      <c r="H43" s="9"/>
      <c r="I43" s="9"/>
      <c r="J43" s="9"/>
      <c r="K43" s="9"/>
      <c r="L43" s="9"/>
      <c r="M43" s="9"/>
    </row>
    <row r="44" spans="1:13">
      <c r="A44" s="9"/>
      <c r="B44" s="9"/>
      <c r="C44" s="9"/>
      <c r="D44" s="9"/>
      <c r="E44" s="9"/>
      <c r="F44" s="9"/>
      <c r="G44" s="9"/>
      <c r="H44" s="9"/>
      <c r="I44" s="9"/>
      <c r="J44" s="9"/>
      <c r="K44" s="9"/>
      <c r="L44" s="9"/>
      <c r="M44" s="9"/>
    </row>
    <row r="45" spans="1:13">
      <c r="A45" s="9"/>
      <c r="B45" s="9"/>
      <c r="C45" s="9"/>
      <c r="D45" s="9"/>
      <c r="E45" s="9"/>
      <c r="F45" s="9"/>
      <c r="G45" s="9"/>
      <c r="H45" s="9"/>
      <c r="I45" s="9"/>
      <c r="J45" s="9"/>
      <c r="K45" s="9"/>
      <c r="L45" s="9"/>
      <c r="M45" s="9"/>
    </row>
    <row r="46" spans="1:13">
      <c r="A46" s="9"/>
      <c r="B46" s="9"/>
      <c r="C46" s="9"/>
      <c r="D46" s="9"/>
      <c r="E46" s="9"/>
      <c r="F46" s="9"/>
      <c r="G46" s="9"/>
      <c r="H46" s="9"/>
      <c r="I46" s="9"/>
      <c r="J46" s="9"/>
      <c r="K46" s="9"/>
      <c r="L46" s="9"/>
      <c r="M46" s="9"/>
    </row>
    <row r="47" spans="1:13">
      <c r="A47" s="9"/>
      <c r="B47" s="9"/>
      <c r="C47" s="9"/>
      <c r="D47" s="9"/>
      <c r="E47" s="9"/>
      <c r="F47" s="9"/>
      <c r="G47" s="9"/>
      <c r="H47" s="9"/>
      <c r="I47" s="9"/>
      <c r="J47" s="9"/>
      <c r="K47" s="9"/>
      <c r="L47" s="9"/>
      <c r="M47" s="9"/>
    </row>
    <row r="48" spans="1:13">
      <c r="A48" s="9"/>
      <c r="B48" s="9"/>
      <c r="C48" s="9"/>
      <c r="D48" s="9"/>
      <c r="E48" s="9"/>
      <c r="F48" s="9"/>
      <c r="G48" s="9"/>
      <c r="H48" s="9"/>
      <c r="I48" s="9"/>
      <c r="J48" s="9"/>
      <c r="K48" s="9"/>
      <c r="L48" s="9"/>
      <c r="M48" s="9"/>
    </row>
    <row r="49" spans="1:13">
      <c r="A49" s="9"/>
      <c r="B49" s="9"/>
      <c r="C49" s="9"/>
      <c r="D49" s="9"/>
      <c r="E49" s="9"/>
      <c r="F49" s="9"/>
      <c r="G49" s="9"/>
      <c r="H49" s="9"/>
      <c r="I49" s="9"/>
      <c r="J49" s="9"/>
      <c r="K49" s="9"/>
      <c r="L49" s="9"/>
      <c r="M49" s="9"/>
    </row>
    <row r="50" spans="1:13">
      <c r="A50" s="9"/>
      <c r="B50" s="9"/>
      <c r="C50" s="9"/>
      <c r="D50" s="9"/>
      <c r="E50" s="9"/>
      <c r="F50" s="9"/>
      <c r="G50" s="9"/>
      <c r="H50" s="9"/>
      <c r="I50" s="9"/>
      <c r="J50" s="9"/>
      <c r="K50" s="9"/>
      <c r="L50" s="9"/>
      <c r="M50" s="9"/>
    </row>
    <row r="51" spans="1:13">
      <c r="A51" s="9"/>
      <c r="B51" s="9"/>
      <c r="C51" s="9"/>
      <c r="D51" s="9"/>
      <c r="E51" s="9"/>
      <c r="F51" s="9"/>
      <c r="G51" s="9"/>
      <c r="H51" s="9"/>
      <c r="I51" s="9"/>
      <c r="J51" s="9"/>
      <c r="K51" s="9"/>
      <c r="L51" s="9"/>
      <c r="M51" s="9"/>
    </row>
    <row r="52" spans="1:13">
      <c r="A52" s="9"/>
      <c r="B52" s="9"/>
      <c r="C52" s="9"/>
      <c r="D52" s="9"/>
      <c r="E52" s="9"/>
      <c r="F52" s="9"/>
      <c r="G52" s="9"/>
      <c r="H52" s="9"/>
      <c r="I52" s="9"/>
      <c r="J52" s="9"/>
      <c r="K52" s="9"/>
      <c r="L52" s="9"/>
      <c r="M52" s="9"/>
    </row>
    <row r="53" spans="1:13">
      <c r="A53" s="9"/>
      <c r="B53" s="9"/>
      <c r="C53" s="9"/>
      <c r="D53" s="9"/>
      <c r="E53" s="9"/>
      <c r="F53" s="9"/>
      <c r="G53" s="9"/>
      <c r="H53" s="9"/>
      <c r="I53" s="9"/>
      <c r="J53" s="9"/>
      <c r="K53" s="9"/>
      <c r="L53" s="9"/>
      <c r="M53" s="9"/>
    </row>
    <row r="54" spans="1:13">
      <c r="A54" s="9"/>
      <c r="B54" s="9"/>
      <c r="C54" s="9"/>
      <c r="D54" s="9"/>
      <c r="E54" s="9"/>
      <c r="F54" s="9"/>
      <c r="G54" s="9"/>
      <c r="H54" s="9"/>
      <c r="I54" s="9"/>
      <c r="J54" s="9"/>
      <c r="K54" s="9"/>
      <c r="L54" s="9"/>
      <c r="M54" s="9"/>
    </row>
    <row r="55" spans="1:13">
      <c r="A55" s="9"/>
      <c r="B55" s="9"/>
      <c r="C55" s="9"/>
      <c r="D55" s="9"/>
      <c r="E55" s="9"/>
      <c r="F55" s="9"/>
      <c r="G55" s="9"/>
      <c r="H55" s="9"/>
      <c r="I55" s="9"/>
      <c r="J55" s="9"/>
      <c r="K55" s="9"/>
      <c r="L55" s="9"/>
      <c r="M55" s="9"/>
    </row>
    <row r="56" spans="1:13">
      <c r="A56" s="9"/>
      <c r="B56" s="9"/>
      <c r="C56" s="9"/>
      <c r="D56" s="9"/>
      <c r="E56" s="9"/>
      <c r="F56" s="9"/>
      <c r="G56" s="9"/>
      <c r="H56" s="9"/>
      <c r="I56" s="9"/>
      <c r="J56" s="9"/>
      <c r="K56" s="9"/>
      <c r="L56" s="9"/>
      <c r="M56" s="9"/>
    </row>
    <row r="57" spans="1:13">
      <c r="A57" s="9"/>
      <c r="B57" s="9"/>
      <c r="C57" s="9"/>
      <c r="D57" s="9"/>
      <c r="E57" s="9"/>
      <c r="F57" s="9"/>
      <c r="G57" s="9"/>
      <c r="H57" s="9"/>
      <c r="I57" s="9"/>
      <c r="J57" s="9"/>
      <c r="K57" s="9"/>
      <c r="L57" s="9"/>
      <c r="M57" s="9"/>
    </row>
    <row r="58" spans="1:13">
      <c r="A58" s="9"/>
      <c r="B58" s="9"/>
      <c r="C58" s="9"/>
      <c r="D58" s="9"/>
      <c r="E58" s="9"/>
      <c r="F58" s="9"/>
      <c r="G58" s="9"/>
      <c r="H58" s="9"/>
      <c r="I58" s="9"/>
      <c r="J58" s="9"/>
      <c r="K58" s="9"/>
      <c r="L58" s="9"/>
      <c r="M58" s="9"/>
    </row>
    <row r="59" spans="1:13">
      <c r="A59" s="9"/>
      <c r="B59" s="9"/>
      <c r="C59" s="9"/>
      <c r="D59" s="9"/>
      <c r="E59" s="9"/>
      <c r="F59" s="9"/>
      <c r="G59" s="9"/>
      <c r="H59" s="9"/>
      <c r="I59" s="9"/>
      <c r="J59" s="9"/>
      <c r="K59" s="9"/>
      <c r="L59" s="9"/>
      <c r="M59" s="9"/>
    </row>
    <row r="60" spans="1:13">
      <c r="A60" s="9"/>
      <c r="B60" s="9"/>
      <c r="C60" s="9"/>
      <c r="D60" s="9"/>
      <c r="E60" s="9"/>
      <c r="F60" s="9"/>
      <c r="G60" s="9"/>
      <c r="H60" s="9"/>
      <c r="I60" s="9"/>
      <c r="J60" s="9"/>
      <c r="K60" s="9"/>
      <c r="L60" s="9"/>
      <c r="M60" s="9"/>
    </row>
    <row r="61" spans="1:13">
      <c r="A61" s="9"/>
      <c r="B61" s="9"/>
      <c r="C61" s="9"/>
      <c r="D61" s="9"/>
      <c r="E61" s="9"/>
      <c r="F61" s="9"/>
      <c r="G61" s="9"/>
      <c r="H61" s="9"/>
      <c r="I61" s="9"/>
      <c r="J61" s="9"/>
      <c r="K61" s="9"/>
      <c r="L61" s="9"/>
      <c r="M61" s="9"/>
    </row>
    <row r="62" spans="1:13">
      <c r="A62" s="9"/>
      <c r="B62" s="9"/>
      <c r="C62" s="9"/>
      <c r="D62" s="9"/>
      <c r="E62" s="9"/>
      <c r="F62" s="9"/>
      <c r="G62" s="9"/>
      <c r="H62" s="9"/>
      <c r="I62" s="9"/>
      <c r="J62" s="9"/>
      <c r="K62" s="9"/>
      <c r="L62" s="9"/>
      <c r="M62" s="9"/>
    </row>
    <row r="63" spans="1:13">
      <c r="A63" s="9"/>
      <c r="B63" s="9"/>
      <c r="C63" s="9"/>
      <c r="D63" s="9"/>
      <c r="E63" s="9"/>
      <c r="F63" s="9"/>
      <c r="G63" s="9"/>
      <c r="H63" s="9"/>
      <c r="I63" s="9"/>
      <c r="J63" s="9"/>
      <c r="K63" s="9"/>
      <c r="L63" s="9"/>
      <c r="M63" s="9"/>
    </row>
    <row r="64" spans="1:13">
      <c r="A64" s="9"/>
      <c r="B64" s="9"/>
      <c r="C64" s="9"/>
      <c r="D64" s="9"/>
      <c r="E64" s="9"/>
      <c r="F64" s="9"/>
      <c r="G64" s="9"/>
      <c r="H64" s="9"/>
      <c r="I64" s="9"/>
      <c r="J64" s="9"/>
      <c r="K64" s="9"/>
      <c r="L64" s="9"/>
      <c r="M64" s="9"/>
    </row>
    <row r="65" spans="1:13">
      <c r="A65" s="9"/>
      <c r="B65" s="9"/>
      <c r="C65" s="9"/>
      <c r="D65" s="9"/>
      <c r="E65" s="9"/>
      <c r="F65" s="9"/>
      <c r="G65" s="9"/>
      <c r="H65" s="9"/>
      <c r="I65" s="9"/>
      <c r="J65" s="9"/>
      <c r="K65" s="9"/>
      <c r="L65" s="9"/>
      <c r="M65" s="9"/>
    </row>
    <row r="66" spans="1:13">
      <c r="A66" s="9"/>
      <c r="B66" s="9"/>
      <c r="C66" s="9"/>
      <c r="D66" s="9"/>
      <c r="E66" s="9"/>
      <c r="F66" s="9"/>
      <c r="G66" s="9"/>
      <c r="H66" s="9"/>
      <c r="I66" s="9"/>
      <c r="J66" s="9"/>
      <c r="K66" s="9"/>
      <c r="L66" s="9"/>
      <c r="M66" s="9"/>
    </row>
    <row r="67" spans="1:13">
      <c r="A67" s="9"/>
      <c r="B67" s="9"/>
      <c r="C67" s="9"/>
      <c r="D67" s="9"/>
      <c r="E67" s="9"/>
      <c r="F67" s="9"/>
      <c r="G67" s="9"/>
      <c r="H67" s="9"/>
      <c r="I67" s="9"/>
      <c r="J67" s="9"/>
      <c r="K67" s="9"/>
      <c r="L67" s="9"/>
      <c r="M67" s="9"/>
    </row>
    <row r="68" spans="1:13">
      <c r="A68" s="9"/>
      <c r="B68" s="9"/>
      <c r="C68" s="9"/>
      <c r="D68" s="9"/>
      <c r="E68" s="9"/>
      <c r="F68" s="9"/>
      <c r="G68" s="9"/>
      <c r="H68" s="9"/>
      <c r="I68" s="9"/>
      <c r="J68" s="9"/>
      <c r="K68" s="9"/>
      <c r="L68" s="9"/>
      <c r="M68" s="9"/>
    </row>
    <row r="69" spans="1:13">
      <c r="A69" s="9"/>
      <c r="B69" s="9"/>
      <c r="C69" s="9"/>
      <c r="D69" s="9"/>
      <c r="E69" s="9"/>
      <c r="F69" s="9"/>
      <c r="G69" s="9"/>
      <c r="H69" s="9"/>
      <c r="I69" s="9"/>
      <c r="J69" s="9"/>
      <c r="K69" s="9"/>
      <c r="L69" s="9"/>
      <c r="M69" s="9"/>
    </row>
    <row r="70" spans="1:13">
      <c r="A70" s="9"/>
      <c r="B70" s="9"/>
      <c r="C70" s="9"/>
      <c r="D70" s="9"/>
      <c r="E70" s="9"/>
      <c r="F70" s="9"/>
      <c r="G70" s="9"/>
      <c r="H70" s="9"/>
      <c r="I70" s="9"/>
      <c r="J70" s="9"/>
      <c r="K70" s="9"/>
      <c r="L70" s="9"/>
      <c r="M70" s="9"/>
    </row>
    <row r="71" spans="1:13">
      <c r="A71" s="9"/>
      <c r="B71" s="9"/>
      <c r="C71" s="9"/>
      <c r="D71" s="9"/>
      <c r="E71" s="9"/>
      <c r="F71" s="9"/>
      <c r="G71" s="9"/>
      <c r="H71" s="9"/>
      <c r="I71" s="9"/>
      <c r="J71" s="9"/>
      <c r="K71" s="9"/>
      <c r="L71" s="9"/>
      <c r="M71" s="9"/>
    </row>
    <row r="72" spans="1:13">
      <c r="A72" s="9"/>
      <c r="B72" s="9"/>
      <c r="C72" s="9"/>
      <c r="D72" s="9"/>
      <c r="E72" s="9"/>
      <c r="F72" s="9"/>
      <c r="G72" s="9"/>
      <c r="H72" s="9"/>
      <c r="I72" s="9"/>
      <c r="J72" s="9"/>
      <c r="K72" s="9"/>
      <c r="L72" s="9"/>
      <c r="M72" s="9"/>
    </row>
    <row r="73" spans="1:13">
      <c r="A73" s="9"/>
      <c r="B73" s="9"/>
      <c r="C73" s="9"/>
      <c r="D73" s="9"/>
      <c r="E73" s="9"/>
      <c r="F73" s="9"/>
      <c r="G73" s="9"/>
      <c r="H73" s="9"/>
      <c r="I73" s="9"/>
      <c r="J73" s="9"/>
      <c r="K73" s="9"/>
      <c r="L73" s="9"/>
      <c r="M73" s="9"/>
    </row>
    <row r="74" spans="1:13">
      <c r="A74" s="9"/>
      <c r="B74" s="9"/>
      <c r="C74" s="9"/>
      <c r="D74" s="9"/>
      <c r="E74" s="9"/>
      <c r="F74" s="9"/>
      <c r="G74" s="9"/>
      <c r="H74" s="9"/>
      <c r="I74" s="9"/>
      <c r="J74" s="9"/>
      <c r="K74" s="9"/>
      <c r="L74" s="9"/>
      <c r="M74" s="9"/>
    </row>
    <row r="75" spans="1:13">
      <c r="A75" s="9"/>
      <c r="B75" s="9"/>
      <c r="C75" s="9"/>
      <c r="D75" s="9"/>
      <c r="E75" s="9"/>
      <c r="F75" s="9"/>
      <c r="G75" s="9"/>
      <c r="H75" s="9"/>
      <c r="I75" s="9"/>
      <c r="J75" s="9"/>
      <c r="K75" s="9"/>
      <c r="L75" s="9"/>
      <c r="M75" s="9"/>
    </row>
    <row r="76" spans="1:13">
      <c r="A76" s="9"/>
      <c r="B76" s="9"/>
      <c r="C76" s="9"/>
      <c r="D76" s="9"/>
      <c r="E76" s="9"/>
      <c r="F76" s="9"/>
      <c r="G76" s="9"/>
      <c r="H76" s="9"/>
      <c r="I76" s="9"/>
      <c r="J76" s="9"/>
      <c r="K76" s="9"/>
      <c r="L76" s="9"/>
      <c r="M76" s="9"/>
    </row>
    <row r="77" spans="1:13">
      <c r="A77" s="9"/>
      <c r="B77" s="9"/>
      <c r="C77" s="9"/>
      <c r="D77" s="9"/>
      <c r="E77" s="9"/>
      <c r="F77" s="9"/>
      <c r="G77" s="9"/>
      <c r="H77" s="9"/>
      <c r="I77" s="9"/>
      <c r="J77" s="9"/>
      <c r="K77" s="9"/>
      <c r="L77" s="9"/>
      <c r="M77" s="9"/>
    </row>
    <row r="78" spans="1:13">
      <c r="A78" s="9"/>
      <c r="B78" s="9"/>
      <c r="C78" s="9"/>
      <c r="D78" s="9"/>
      <c r="E78" s="9"/>
      <c r="F78" s="9"/>
      <c r="G78" s="9"/>
      <c r="H78" s="9"/>
      <c r="I78" s="9"/>
      <c r="J78" s="9"/>
      <c r="K78" s="9"/>
      <c r="L78" s="9"/>
      <c r="M78" s="9"/>
    </row>
    <row r="79" spans="1:13">
      <c r="A79" s="9"/>
      <c r="B79" s="9"/>
      <c r="C79" s="9"/>
      <c r="D79" s="9"/>
      <c r="E79" s="9"/>
      <c r="F79" s="9"/>
      <c r="G79" s="9"/>
      <c r="H79" s="9"/>
      <c r="I79" s="9"/>
      <c r="J79" s="9"/>
      <c r="K79" s="9"/>
      <c r="L79" s="9"/>
      <c r="M79" s="9"/>
    </row>
    <row r="80" spans="1:13">
      <c r="A80" s="9"/>
      <c r="B80" s="9"/>
      <c r="C80" s="9"/>
      <c r="D80" s="9"/>
      <c r="E80" s="9"/>
      <c r="F80" s="9"/>
      <c r="G80" s="9"/>
      <c r="H80" s="9"/>
      <c r="I80" s="9"/>
      <c r="J80" s="9"/>
      <c r="K80" s="9"/>
      <c r="L80" s="9"/>
      <c r="M80" s="9"/>
    </row>
    <row r="81" spans="1:13">
      <c r="A81" s="9"/>
      <c r="B81" s="9"/>
      <c r="C81" s="9"/>
      <c r="D81" s="9"/>
      <c r="E81" s="9"/>
      <c r="F81" s="9"/>
      <c r="G81" s="9"/>
      <c r="H81" s="9"/>
      <c r="I81" s="9"/>
      <c r="J81" s="9"/>
      <c r="K81" s="9"/>
      <c r="L81" s="9"/>
      <c r="M81" s="9"/>
    </row>
    <row r="82" spans="1:13">
      <c r="A82" s="9"/>
      <c r="B82" s="9"/>
      <c r="C82" s="9"/>
      <c r="D82" s="9"/>
      <c r="E82" s="9"/>
      <c r="F82" s="9"/>
      <c r="G82" s="9"/>
      <c r="H82" s="9"/>
      <c r="I82" s="9"/>
      <c r="J82" s="9"/>
      <c r="K82" s="9"/>
      <c r="L82" s="9"/>
      <c r="M82" s="9"/>
    </row>
    <row r="83" spans="1:13">
      <c r="A83" s="9"/>
      <c r="B83" s="9"/>
      <c r="C83" s="9"/>
      <c r="D83" s="9"/>
      <c r="E83" s="9"/>
      <c r="F83" s="9"/>
      <c r="G83" s="9"/>
      <c r="H83" s="9"/>
      <c r="I83" s="9"/>
      <c r="J83" s="9"/>
      <c r="K83" s="9"/>
      <c r="L83" s="9"/>
      <c r="M83" s="9"/>
    </row>
    <row r="84" spans="1:13">
      <c r="A84" s="9"/>
      <c r="B84" s="9"/>
      <c r="C84" s="9"/>
      <c r="D84" s="9"/>
      <c r="E84" s="9"/>
      <c r="F84" s="9"/>
      <c r="G84" s="9"/>
      <c r="H84" s="9"/>
      <c r="I84" s="9"/>
      <c r="J84" s="9"/>
      <c r="K84" s="9"/>
      <c r="L84" s="9"/>
      <c r="M84" s="9"/>
    </row>
    <row r="85" spans="1:13">
      <c r="A85" s="9"/>
      <c r="B85" s="9"/>
      <c r="C85" s="9"/>
      <c r="D85" s="9"/>
      <c r="E85" s="9"/>
      <c r="F85" s="9"/>
      <c r="G85" s="9"/>
      <c r="H85" s="9"/>
      <c r="I85" s="9"/>
      <c r="J85" s="9"/>
      <c r="K85" s="9"/>
      <c r="L85" s="9"/>
      <c r="M85" s="9"/>
    </row>
    <row r="86" spans="1:13">
      <c r="A86" s="9"/>
      <c r="B86" s="9"/>
      <c r="C86" s="9"/>
      <c r="D86" s="9"/>
      <c r="E86" s="9"/>
      <c r="F86" s="9"/>
      <c r="G86" s="9"/>
      <c r="H86" s="9"/>
      <c r="I86" s="9"/>
      <c r="J86" s="9"/>
      <c r="K86" s="9"/>
      <c r="L86" s="9"/>
      <c r="M86" s="9"/>
    </row>
    <row r="87" spans="1:13">
      <c r="A87" s="9"/>
      <c r="B87" s="9"/>
      <c r="C87" s="9"/>
      <c r="D87" s="9"/>
      <c r="E87" s="9"/>
      <c r="F87" s="9"/>
      <c r="G87" s="9"/>
      <c r="H87" s="9"/>
      <c r="I87" s="9"/>
      <c r="J87" s="9"/>
      <c r="K87" s="9"/>
      <c r="L87" s="9"/>
      <c r="M87" s="9"/>
    </row>
    <row r="88" spans="1:13">
      <c r="A88" s="9"/>
      <c r="B88" s="9"/>
      <c r="C88" s="9"/>
      <c r="D88" s="9"/>
      <c r="E88" s="9"/>
      <c r="F88" s="9"/>
      <c r="G88" s="9"/>
      <c r="H88" s="9"/>
      <c r="I88" s="9"/>
      <c r="J88" s="9"/>
      <c r="K88" s="9"/>
      <c r="L88" s="9"/>
      <c r="M88" s="9"/>
    </row>
    <row r="89" spans="1:13">
      <c r="A89" s="9"/>
      <c r="B89" s="9"/>
      <c r="C89" s="9"/>
      <c r="D89" s="9"/>
      <c r="E89" s="9"/>
      <c r="F89" s="9"/>
      <c r="G89" s="9"/>
      <c r="H89" s="9"/>
      <c r="I89" s="9"/>
      <c r="J89" s="9"/>
      <c r="K89" s="9"/>
      <c r="L89" s="9"/>
      <c r="M89" s="9"/>
    </row>
    <row r="90" spans="1:13">
      <c r="A90" s="9"/>
      <c r="B90" s="9"/>
      <c r="C90" s="9"/>
      <c r="D90" s="9"/>
      <c r="E90" s="9"/>
      <c r="F90" s="9"/>
      <c r="G90" s="9"/>
      <c r="H90" s="9"/>
      <c r="I90" s="9"/>
      <c r="J90" s="9"/>
      <c r="K90" s="9"/>
      <c r="L90" s="9"/>
      <c r="M90" s="9"/>
    </row>
    <row r="91" spans="1:13">
      <c r="A91" s="9"/>
      <c r="B91" s="9"/>
      <c r="C91" s="9"/>
      <c r="D91" s="9"/>
      <c r="E91" s="9"/>
      <c r="F91" s="9"/>
      <c r="G91" s="9"/>
      <c r="H91" s="9"/>
      <c r="I91" s="9"/>
      <c r="J91" s="9"/>
      <c r="K91" s="9"/>
      <c r="L91" s="9"/>
      <c r="M91" s="9"/>
    </row>
    <row r="92" spans="1:13">
      <c r="A92" s="9"/>
      <c r="B92" s="9"/>
      <c r="C92" s="9"/>
      <c r="D92" s="9"/>
      <c r="E92" s="9"/>
      <c r="F92" s="9"/>
      <c r="G92" s="9"/>
      <c r="H92" s="9"/>
      <c r="I92" s="9"/>
      <c r="J92" s="9"/>
      <c r="K92" s="9"/>
      <c r="L92" s="9"/>
      <c r="M92" s="9"/>
    </row>
    <row r="93" spans="1:13">
      <c r="A93" s="9"/>
      <c r="B93" s="9"/>
      <c r="C93" s="9"/>
      <c r="D93" s="9"/>
      <c r="E93" s="9"/>
      <c r="F93" s="9"/>
      <c r="G93" s="9"/>
      <c r="H93" s="9"/>
      <c r="I93" s="9"/>
      <c r="J93" s="9"/>
      <c r="K93" s="9"/>
      <c r="L93" s="9"/>
      <c r="M93" s="9"/>
    </row>
    <row r="94" spans="1:13">
      <c r="A94" s="9"/>
      <c r="B94" s="9"/>
      <c r="C94" s="9"/>
      <c r="D94" s="9"/>
      <c r="E94" s="9"/>
      <c r="F94" s="9"/>
      <c r="G94" s="9"/>
      <c r="H94" s="9"/>
      <c r="I94" s="9"/>
      <c r="J94" s="9"/>
      <c r="K94" s="9"/>
      <c r="L94" s="9"/>
      <c r="M94" s="9"/>
    </row>
    <row r="95" spans="1:13">
      <c r="A95" s="9"/>
      <c r="B95" s="9"/>
      <c r="C95" s="9"/>
      <c r="D95" s="9"/>
      <c r="E95" s="9"/>
      <c r="F95" s="9"/>
      <c r="G95" s="9"/>
      <c r="H95" s="9"/>
      <c r="I95" s="9"/>
      <c r="J95" s="9"/>
      <c r="K95" s="9"/>
      <c r="L95" s="9"/>
      <c r="M95" s="9"/>
    </row>
    <row r="96" spans="1:13">
      <c r="A96" s="9"/>
      <c r="B96" s="9"/>
      <c r="C96" s="9"/>
      <c r="D96" s="9"/>
      <c r="E96" s="9"/>
      <c r="F96" s="9"/>
      <c r="G96" s="9"/>
      <c r="H96" s="9"/>
      <c r="I96" s="9"/>
      <c r="J96" s="9"/>
      <c r="K96" s="9"/>
      <c r="L96" s="9"/>
      <c r="M96" s="9"/>
    </row>
    <row r="97" spans="1:13">
      <c r="A97" s="9"/>
      <c r="B97" s="9"/>
      <c r="C97" s="9"/>
      <c r="D97" s="9"/>
      <c r="E97" s="9"/>
      <c r="F97" s="9"/>
      <c r="G97" s="9"/>
      <c r="H97" s="9"/>
      <c r="I97" s="9"/>
      <c r="J97" s="9"/>
      <c r="K97" s="9"/>
      <c r="L97" s="9"/>
      <c r="M97" s="9"/>
    </row>
    <row r="98" spans="1:13">
      <c r="A98" s="9"/>
      <c r="B98" s="9"/>
      <c r="C98" s="9"/>
      <c r="D98" s="9"/>
      <c r="E98" s="9"/>
      <c r="F98" s="9"/>
      <c r="G98" s="9"/>
      <c r="H98" s="9"/>
      <c r="I98" s="9"/>
      <c r="J98" s="9"/>
      <c r="K98" s="9"/>
      <c r="L98" s="9"/>
      <c r="M98" s="9"/>
    </row>
    <row r="99" spans="1:13">
      <c r="A99" s="9"/>
      <c r="B99" s="9"/>
      <c r="C99" s="9"/>
      <c r="D99" s="9"/>
      <c r="E99" s="9"/>
      <c r="F99" s="9"/>
      <c r="G99" s="9"/>
      <c r="H99" s="9"/>
      <c r="I99" s="9"/>
      <c r="J99" s="9"/>
      <c r="K99" s="9"/>
      <c r="L99" s="9"/>
      <c r="M99" s="9"/>
    </row>
    <row r="100" spans="1:13">
      <c r="A100" s="9"/>
      <c r="B100" s="9"/>
      <c r="C100" s="9"/>
      <c r="D100" s="9"/>
      <c r="E100" s="9"/>
      <c r="F100" s="9"/>
      <c r="G100" s="9"/>
      <c r="H100" s="9"/>
      <c r="I100" s="9"/>
      <c r="J100" s="9"/>
      <c r="K100" s="9"/>
      <c r="L100" s="9"/>
      <c r="M100" s="9"/>
    </row>
    <row r="101" spans="1:13">
      <c r="A101" s="9"/>
      <c r="B101" s="9"/>
      <c r="C101" s="9"/>
      <c r="D101" s="9"/>
      <c r="E101" s="9"/>
      <c r="F101" s="9"/>
      <c r="G101" s="9"/>
      <c r="H101" s="9"/>
      <c r="I101" s="9"/>
      <c r="J101" s="9"/>
      <c r="K101" s="9"/>
      <c r="L101" s="9"/>
      <c r="M101" s="9"/>
    </row>
    <row r="102" spans="1:13">
      <c r="A102" s="9"/>
      <c r="B102" s="9"/>
      <c r="C102" s="9"/>
      <c r="D102" s="9"/>
      <c r="E102" s="9"/>
      <c r="F102" s="9"/>
      <c r="G102" s="9"/>
      <c r="H102" s="9"/>
      <c r="I102" s="9"/>
      <c r="J102" s="9"/>
      <c r="K102" s="9"/>
      <c r="L102" s="9"/>
      <c r="M102" s="9"/>
    </row>
    <row r="103" spans="1:13">
      <c r="A103" s="9"/>
      <c r="B103" s="9"/>
      <c r="C103" s="9"/>
      <c r="D103" s="9"/>
      <c r="E103" s="9"/>
      <c r="F103" s="9"/>
      <c r="G103" s="9"/>
      <c r="H103" s="9"/>
      <c r="I103" s="9"/>
      <c r="J103" s="9"/>
      <c r="K103" s="9"/>
      <c r="L103" s="9"/>
      <c r="M103" s="9"/>
    </row>
    <row r="104" spans="1:13">
      <c r="A104" s="9"/>
      <c r="B104" s="9"/>
      <c r="C104" s="9"/>
      <c r="D104" s="9"/>
      <c r="E104" s="9"/>
      <c r="F104" s="9"/>
      <c r="G104" s="9"/>
      <c r="H104" s="9"/>
      <c r="I104" s="9"/>
      <c r="J104" s="9"/>
      <c r="K104" s="9"/>
      <c r="L104" s="9"/>
      <c r="M104" s="9"/>
    </row>
    <row r="105" spans="1:13">
      <c r="A105" s="9"/>
      <c r="B105" s="9"/>
      <c r="C105" s="9"/>
      <c r="D105" s="9"/>
      <c r="E105" s="9"/>
      <c r="F105" s="9"/>
      <c r="G105" s="9"/>
      <c r="H105" s="9"/>
      <c r="I105" s="9"/>
      <c r="J105" s="9"/>
      <c r="K105" s="9"/>
      <c r="L105" s="9"/>
      <c r="M105" s="9"/>
    </row>
    <row r="106" spans="1:13">
      <c r="A106" s="9"/>
      <c r="B106" s="9"/>
      <c r="C106" s="9"/>
      <c r="D106" s="9"/>
      <c r="E106" s="9"/>
      <c r="F106" s="9"/>
      <c r="G106" s="9"/>
      <c r="H106" s="9"/>
      <c r="I106" s="9"/>
      <c r="J106" s="9"/>
      <c r="K106" s="9"/>
      <c r="L106" s="9"/>
      <c r="M106" s="9"/>
    </row>
    <row r="107" spans="1:13">
      <c r="A107" s="9"/>
      <c r="B107" s="9"/>
      <c r="C107" s="9"/>
      <c r="D107" s="9"/>
      <c r="E107" s="9"/>
      <c r="F107" s="9"/>
      <c r="G107" s="9"/>
      <c r="H107" s="9"/>
      <c r="I107" s="9"/>
      <c r="J107" s="9"/>
      <c r="K107" s="9"/>
      <c r="L107" s="9"/>
      <c r="M107" s="9"/>
    </row>
    <row r="108" spans="1:13">
      <c r="A108" s="9"/>
      <c r="B108" s="9"/>
      <c r="C108" s="9"/>
      <c r="D108" s="9"/>
      <c r="E108" s="9"/>
      <c r="F108" s="9"/>
      <c r="G108" s="9"/>
      <c r="H108" s="9"/>
      <c r="I108" s="9"/>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sheetData>
  <sheetProtection algorithmName="SHA-512" hashValue="AOmqmMQ0+Sybsw7nTAdXeXEYuo4A6xsts71YVy12cmdEaXZZ5vwf3XeQcfZ962aEnmCXh8313YZc1/CmDjYy+g==" saltValue="eZOY+ax6ywKtoKo3zFrQmw==" spinCount="100000" sheet="1" selectLockedCells="1" selectUnlockedCells="1"/>
  <dataConsolidate/>
  <mergeCells count="4">
    <mergeCell ref="F3:H3"/>
    <mergeCell ref="B7:H7"/>
    <mergeCell ref="B10:H10"/>
    <mergeCell ref="B4:F4"/>
  </mergeCells>
  <dataValidations count="1">
    <dataValidation type="decimal" allowBlank="1" showInputMessage="1" showErrorMessage="1" sqref="D13" xr:uid="{1D09514F-1D3A-461E-AA60-D14C725FCF8C}">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79998168889431442"/>
  </sheetPr>
  <dimension ref="A1:O291"/>
  <sheetViews>
    <sheetView topLeftCell="A11" workbookViewId="0"/>
  </sheetViews>
  <sheetFormatPr defaultColWidth="9.140625" defaultRowHeight="12.75"/>
  <cols>
    <col min="1" max="1" width="3.42578125" style="1" customWidth="1"/>
    <col min="2" max="2" width="19.85546875" style="1" customWidth="1"/>
    <col min="3" max="3" width="14.85546875" style="1" customWidth="1"/>
    <col min="4" max="4" width="17.140625" style="1" customWidth="1"/>
    <col min="5" max="5" width="16.42578125" style="1" customWidth="1"/>
    <col min="6" max="6" width="14.140625" style="1" customWidth="1"/>
    <col min="7" max="7" width="2.42578125" style="1" customWidth="1"/>
    <col min="8" max="8" width="9.42578125" style="1" customWidth="1"/>
    <col min="9" max="9" width="8.5703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1" s="20" customFormat="1" ht="65.099999999999994" customHeight="1"/>
    <row r="2" spans="1:11" s="20" customFormat="1" ht="15" customHeight="1">
      <c r="A2" s="21"/>
      <c r="B2" s="22"/>
      <c r="C2" s="22"/>
      <c r="D2" s="22"/>
      <c r="E2" s="22"/>
      <c r="F2" s="22"/>
      <c r="G2" s="22"/>
      <c r="H2" s="22"/>
    </row>
    <row r="3" spans="1:11" s="20" customFormat="1" ht="59.1" customHeight="1">
      <c r="A3" s="21"/>
      <c r="B3" s="23"/>
      <c r="C3" s="24"/>
      <c r="D3" s="25"/>
      <c r="E3" s="25" t="s">
        <v>145</v>
      </c>
      <c r="F3" s="331" t="s">
        <v>146</v>
      </c>
      <c r="G3" s="331"/>
      <c r="H3" s="331"/>
    </row>
    <row r="4" spans="1:11" s="20" customFormat="1" ht="81" customHeight="1">
      <c r="A4" s="21"/>
      <c r="B4" s="315" t="s">
        <v>147</v>
      </c>
      <c r="C4" s="315"/>
      <c r="D4" s="315"/>
      <c r="E4" s="315"/>
      <c r="F4" s="21"/>
    </row>
    <row r="5" spans="1:11" s="20" customFormat="1" ht="44.25" customHeight="1">
      <c r="A5" s="26"/>
      <c r="B5" s="27" t="s">
        <v>1</v>
      </c>
      <c r="C5" s="28">
        <v>1</v>
      </c>
      <c r="D5" s="27" t="s">
        <v>2</v>
      </c>
      <c r="E5" s="29">
        <v>44105</v>
      </c>
      <c r="F5" s="30"/>
      <c r="G5" s="21"/>
      <c r="I5" s="31"/>
      <c r="J5" s="32"/>
      <c r="K5" s="32"/>
    </row>
    <row r="6" spans="1:11" s="21" customFormat="1"/>
    <row r="7" spans="1:11" s="21" customFormat="1" ht="101.25" customHeight="1">
      <c r="B7" s="327" t="s">
        <v>148</v>
      </c>
      <c r="C7" s="327"/>
      <c r="D7" s="327"/>
      <c r="E7" s="327"/>
      <c r="F7" s="327"/>
      <c r="G7" s="327"/>
      <c r="H7" s="327"/>
      <c r="I7" s="33"/>
    </row>
    <row r="8" spans="1:11" s="10" customFormat="1" ht="3" customHeight="1">
      <c r="B8" s="12"/>
      <c r="C8" s="11"/>
      <c r="D8" s="17"/>
      <c r="E8" s="13"/>
      <c r="F8" s="11"/>
      <c r="G8" s="11"/>
    </row>
    <row r="9" spans="1:11" s="10" customFormat="1" ht="18" customHeight="1">
      <c r="B9" s="34"/>
      <c r="C9" s="34"/>
      <c r="D9" s="35"/>
      <c r="E9" s="36"/>
      <c r="F9" s="34"/>
      <c r="G9" s="34"/>
      <c r="H9" s="21"/>
      <c r="I9" s="21"/>
    </row>
    <row r="10" spans="1:11" s="3" customFormat="1" ht="17.25" customHeight="1">
      <c r="B10" s="37" t="s">
        <v>8</v>
      </c>
      <c r="C10" s="30"/>
      <c r="D10" s="30"/>
      <c r="E10" s="30"/>
      <c r="F10" s="30"/>
      <c r="G10" s="30"/>
      <c r="H10" s="21"/>
      <c r="I10" s="21"/>
    </row>
    <row r="11" spans="1:11" s="3" customFormat="1" ht="9.9499999999999993" customHeight="1">
      <c r="B11" s="38"/>
      <c r="C11" s="30"/>
      <c r="D11" s="30"/>
      <c r="E11" s="30"/>
      <c r="F11" s="30"/>
      <c r="G11" s="30"/>
      <c r="H11" s="21"/>
      <c r="I11" s="21"/>
    </row>
    <row r="12" spans="1:11" s="10" customFormat="1" ht="15.95" customHeight="1">
      <c r="B12" s="39"/>
      <c r="C12" s="30"/>
      <c r="D12" s="319">
        <v>4.5</v>
      </c>
      <c r="E12" s="321" t="s">
        <v>9</v>
      </c>
      <c r="F12" s="40" t="str">
        <f>IF(MOD(D12,1)&lt;=0,"",IF(MOD(D12,1)=0.5,"","ERROR: Rating must be in 0.5 star increment"))</f>
        <v/>
      </c>
      <c r="G12" s="30"/>
      <c r="H12" s="21"/>
      <c r="I12" s="21"/>
    </row>
    <row r="13" spans="1:11" s="10" customFormat="1" ht="11.25" customHeight="1">
      <c r="B13" s="41"/>
      <c r="C13" s="30"/>
      <c r="D13" s="320"/>
      <c r="E13" s="321"/>
      <c r="F13" s="30"/>
      <c r="G13" s="30"/>
      <c r="H13" s="21"/>
      <c r="I13" s="21"/>
    </row>
    <row r="14" spans="1:11" s="10" customFormat="1" ht="11.25" customHeight="1">
      <c r="B14" s="41"/>
      <c r="C14" s="30"/>
      <c r="D14" s="71"/>
      <c r="E14" s="36"/>
      <c r="F14" s="30"/>
      <c r="G14" s="30"/>
      <c r="H14" s="21"/>
      <c r="I14" s="21"/>
    </row>
    <row r="15" spans="1:11" s="3" customFormat="1" ht="17.25" customHeight="1">
      <c r="B15" s="37" t="s">
        <v>10</v>
      </c>
      <c r="C15" s="30"/>
      <c r="D15" s="30"/>
      <c r="E15" s="30"/>
      <c r="F15" s="30"/>
      <c r="G15" s="30"/>
      <c r="H15" s="21"/>
      <c r="I15" s="21"/>
      <c r="J15" s="14"/>
    </row>
    <row r="16" spans="1:11" s="3" customFormat="1" ht="9.9499999999999993" customHeight="1">
      <c r="B16" s="47"/>
      <c r="C16" s="47"/>
      <c r="D16" s="47"/>
      <c r="E16" s="47"/>
      <c r="F16" s="47"/>
      <c r="G16" s="47"/>
      <c r="H16" s="33"/>
      <c r="I16" s="33"/>
      <c r="J16" s="4"/>
    </row>
    <row r="17" spans="2:15" s="14" customFormat="1" ht="20.100000000000001" customHeight="1">
      <c r="B17" s="285" t="s">
        <v>11</v>
      </c>
      <c r="C17" s="286"/>
      <c r="D17" s="286"/>
      <c r="E17" s="286"/>
      <c r="F17" s="287"/>
      <c r="G17" s="57"/>
      <c r="H17" s="348" t="s">
        <v>149</v>
      </c>
      <c r="I17" s="349"/>
      <c r="J17" s="109" t="str">
        <f>IF(ISNA(C68),"ERROR: Please enter a valid postcode","")</f>
        <v/>
      </c>
    </row>
    <row r="18" spans="2:15" s="14" customFormat="1" ht="20.100000000000001" customHeight="1">
      <c r="B18" s="72" t="s">
        <v>12</v>
      </c>
      <c r="C18" s="73"/>
      <c r="D18" s="73"/>
      <c r="E18" s="73"/>
      <c r="F18" s="74"/>
      <c r="G18" s="75"/>
      <c r="H18" s="348">
        <v>52</v>
      </c>
      <c r="I18" s="349"/>
      <c r="K18" s="18"/>
      <c r="M18" s="18"/>
      <c r="O18" s="19"/>
    </row>
    <row r="19" spans="2:15" s="14" customFormat="1" ht="20.100000000000001" customHeight="1">
      <c r="B19" s="76" t="s">
        <v>13</v>
      </c>
      <c r="C19" s="77"/>
      <c r="D19" s="77"/>
      <c r="E19" s="77"/>
      <c r="F19" s="78"/>
      <c r="G19" s="57"/>
      <c r="H19" s="348">
        <v>6724</v>
      </c>
      <c r="I19" s="349"/>
      <c r="K19" s="18"/>
    </row>
    <row r="20" spans="2:15" s="14" customFormat="1" ht="12.75" customHeight="1">
      <c r="B20" s="79"/>
      <c r="C20" s="73"/>
      <c r="D20" s="73"/>
      <c r="E20" s="73"/>
      <c r="F20" s="73"/>
      <c r="G20" s="75"/>
      <c r="H20" s="80"/>
      <c r="I20" s="81"/>
    </row>
    <row r="21" spans="2:15" s="14" customFormat="1" ht="20.100000000000001" customHeight="1">
      <c r="B21" s="285" t="s">
        <v>14</v>
      </c>
      <c r="C21" s="288"/>
      <c r="D21" s="288"/>
      <c r="E21" s="288"/>
      <c r="F21" s="289" t="s">
        <v>15</v>
      </c>
      <c r="G21" s="82"/>
      <c r="H21" s="346">
        <v>0.57999999999999996</v>
      </c>
      <c r="I21" s="347"/>
    </row>
    <row r="22" spans="2:15" s="14" customFormat="1" ht="20.100000000000001" customHeight="1">
      <c r="B22" s="83" t="str">
        <f>IF(SUM(H21:H26)=1,"","ERROR: Percentage breakdown must total 100%")</f>
        <v/>
      </c>
      <c r="C22" s="84"/>
      <c r="D22" s="84"/>
      <c r="E22" s="84"/>
      <c r="F22" s="85" t="s">
        <v>16</v>
      </c>
      <c r="G22" s="86"/>
      <c r="H22" s="346">
        <v>0.16</v>
      </c>
      <c r="I22" s="347"/>
    </row>
    <row r="23" spans="2:15" s="14" customFormat="1" ht="20.100000000000001" customHeight="1">
      <c r="B23" s="83"/>
      <c r="C23" s="84"/>
      <c r="D23" s="84"/>
      <c r="E23" s="84"/>
      <c r="F23" s="85" t="s">
        <v>17</v>
      </c>
      <c r="G23" s="86"/>
      <c r="H23" s="346">
        <v>0.13</v>
      </c>
      <c r="I23" s="347"/>
    </row>
    <row r="24" spans="2:15" s="14" customFormat="1" ht="20.100000000000001" customHeight="1">
      <c r="B24" s="83"/>
      <c r="C24" s="84"/>
      <c r="D24" s="84"/>
      <c r="E24" s="84"/>
      <c r="F24" s="85" t="s">
        <v>18</v>
      </c>
      <c r="G24" s="86"/>
      <c r="H24" s="346">
        <v>0.05</v>
      </c>
      <c r="I24" s="347"/>
    </row>
    <row r="25" spans="2:15" s="14" customFormat="1" ht="20.100000000000001" customHeight="1">
      <c r="B25" s="72"/>
      <c r="C25" s="84"/>
      <c r="D25" s="84"/>
      <c r="E25" s="84"/>
      <c r="F25" s="85" t="s">
        <v>19</v>
      </c>
      <c r="G25" s="86"/>
      <c r="H25" s="346">
        <v>0.04</v>
      </c>
      <c r="I25" s="347"/>
    </row>
    <row r="26" spans="2:15" s="14" customFormat="1" ht="20.100000000000001" customHeight="1">
      <c r="B26" s="87"/>
      <c r="C26" s="88"/>
      <c r="D26" s="88"/>
      <c r="E26" s="88"/>
      <c r="F26" s="89" t="s">
        <v>20</v>
      </c>
      <c r="G26" s="86"/>
      <c r="H26" s="346">
        <v>0.04</v>
      </c>
      <c r="I26" s="347"/>
    </row>
    <row r="27" spans="2:15" s="3" customFormat="1" ht="19.5" customHeight="1">
      <c r="B27" s="48"/>
      <c r="C27" s="49"/>
      <c r="D27" s="49"/>
      <c r="E27" s="49"/>
      <c r="F27" s="49"/>
      <c r="G27" s="49"/>
      <c r="H27" s="42"/>
      <c r="I27" s="21"/>
    </row>
    <row r="28" spans="2:15" s="3" customFormat="1" ht="1.5" customHeight="1">
      <c r="B28" s="50"/>
      <c r="C28" s="51"/>
      <c r="D28" s="51"/>
      <c r="E28" s="51"/>
      <c r="F28" s="51"/>
      <c r="G28" s="51"/>
      <c r="H28" s="44"/>
      <c r="I28" s="43"/>
    </row>
    <row r="29" spans="2:15" s="3" customFormat="1" ht="17.25" customHeight="1">
      <c r="B29" s="37" t="s">
        <v>150</v>
      </c>
      <c r="C29" s="30"/>
      <c r="D29" s="30"/>
      <c r="E29" s="30"/>
      <c r="F29" s="30"/>
      <c r="G29" s="30"/>
      <c r="H29" s="21"/>
      <c r="I29" s="21"/>
    </row>
    <row r="30" spans="2:15" s="3" customFormat="1" ht="1.5" customHeight="1">
      <c r="B30" s="45"/>
      <c r="C30" s="45"/>
      <c r="D30" s="45"/>
      <c r="E30" s="45"/>
      <c r="F30" s="45"/>
      <c r="G30" s="45"/>
      <c r="H30" s="46"/>
      <c r="I30" s="46"/>
      <c r="J30" s="4"/>
    </row>
    <row r="31" spans="2:15" s="3" customFormat="1" ht="9.9499999999999993" customHeight="1">
      <c r="B31" s="21"/>
      <c r="C31" s="21"/>
      <c r="D31" s="21"/>
      <c r="E31" s="21"/>
      <c r="F31" s="52"/>
      <c r="G31" s="52"/>
      <c r="H31" s="21"/>
      <c r="I31" s="21"/>
      <c r="J31" s="5"/>
    </row>
    <row r="32" spans="2:15" s="3" customFormat="1" ht="9.9499999999999993" customHeight="1">
      <c r="B32" s="21"/>
      <c r="C32" s="21"/>
      <c r="D32" s="21"/>
      <c r="E32" s="21"/>
      <c r="F32" s="52"/>
      <c r="G32" s="52"/>
      <c r="H32" s="21"/>
      <c r="I32" s="21"/>
      <c r="J32" s="5"/>
    </row>
    <row r="33" spans="1:10" s="10" customFormat="1" ht="16.5" hidden="1" customHeight="1">
      <c r="B33" s="21"/>
      <c r="C33" s="53" t="s">
        <v>27</v>
      </c>
      <c r="D33" s="21"/>
      <c r="E33" s="21"/>
      <c r="F33" s="54">
        <f>IF(D12&lt;&gt;"",TRUNC(C75),"")</f>
        <v>66</v>
      </c>
      <c r="G33" s="55"/>
      <c r="H33" s="21"/>
      <c r="I33" s="21"/>
      <c r="J33" s="15"/>
    </row>
    <row r="34" spans="1:10" s="10" customFormat="1" ht="16.5" hidden="1" customHeight="1">
      <c r="B34" s="21"/>
      <c r="C34" s="53"/>
      <c r="D34" s="21"/>
      <c r="E34" s="21"/>
      <c r="F34" s="55"/>
      <c r="G34" s="55"/>
      <c r="H34" s="21"/>
      <c r="I34" s="21"/>
      <c r="J34" s="15"/>
    </row>
    <row r="35" spans="1:10" s="10" customFormat="1" ht="16.5" customHeight="1">
      <c r="B35" s="21"/>
      <c r="C35" s="56" t="s">
        <v>28</v>
      </c>
      <c r="D35" s="57"/>
      <c r="E35" s="57"/>
      <c r="F35" s="21"/>
      <c r="G35" s="21"/>
      <c r="H35" s="21"/>
      <c r="I35" s="57"/>
      <c r="J35" s="15"/>
    </row>
    <row r="36" spans="1:10" s="10" customFormat="1" ht="16.5" customHeight="1">
      <c r="B36" s="21"/>
      <c r="C36" s="58"/>
      <c r="D36" s="57"/>
      <c r="E36" s="60" t="s">
        <v>29</v>
      </c>
      <c r="F36" s="54">
        <f>IF(H17&lt;&gt;"",TRUNC((C77)/(C78+H22/H21*C79+H23/H21*C80+H24/H21*C81+H25/H21*C82+H26/H21*C83)),"")</f>
        <v>369489</v>
      </c>
      <c r="G36" s="61"/>
      <c r="H36" s="61" t="s">
        <v>151</v>
      </c>
      <c r="I36" s="57"/>
      <c r="J36" s="97"/>
    </row>
    <row r="37" spans="1:10" s="10" customFormat="1" ht="16.5" customHeight="1">
      <c r="B37" s="21"/>
      <c r="C37" s="58"/>
      <c r="D37" s="57"/>
      <c r="E37" s="60" t="s">
        <v>31</v>
      </c>
      <c r="F37" s="54">
        <f>IF(H17&lt;&gt;"",TRUNC(H22/H$21*F$36),"")</f>
        <v>101928</v>
      </c>
      <c r="G37" s="61"/>
      <c r="H37" s="61" t="s">
        <v>151</v>
      </c>
      <c r="I37" s="57"/>
      <c r="J37" s="97"/>
    </row>
    <row r="38" spans="1:10" s="10" customFormat="1" ht="16.5" customHeight="1">
      <c r="B38" s="21"/>
      <c r="C38" s="58"/>
      <c r="D38" s="57"/>
      <c r="E38" s="60" t="s">
        <v>32</v>
      </c>
      <c r="F38" s="54">
        <f>IF(H17&lt;&gt;"",TRUNC(H23/H$21*F$36),"")</f>
        <v>82816</v>
      </c>
      <c r="G38" s="61"/>
      <c r="H38" s="61" t="s">
        <v>151</v>
      </c>
      <c r="I38" s="59"/>
      <c r="J38" s="97"/>
    </row>
    <row r="39" spans="1:10" s="10" customFormat="1" ht="16.5" customHeight="1">
      <c r="B39" s="21"/>
      <c r="C39" s="58"/>
      <c r="D39" s="57"/>
      <c r="E39" s="60" t="s">
        <v>33</v>
      </c>
      <c r="F39" s="54">
        <f>IF(H17&lt;&gt;"",TRUNC(H24/H$21*F$36),"")</f>
        <v>31852</v>
      </c>
      <c r="G39" s="61"/>
      <c r="H39" s="61" t="s">
        <v>151</v>
      </c>
      <c r="I39" s="57"/>
      <c r="J39" s="97"/>
    </row>
    <row r="40" spans="1:10" s="10" customFormat="1" ht="16.5" customHeight="1">
      <c r="B40" s="21"/>
      <c r="C40" s="58"/>
      <c r="D40" s="21"/>
      <c r="E40" s="60" t="s">
        <v>34</v>
      </c>
      <c r="F40" s="54">
        <f>IF(H17&lt;&gt;"",TRUNC(H25/H$21*F$36*C86)/C87,"")</f>
        <v>4150.9049773755651</v>
      </c>
      <c r="G40" s="61"/>
      <c r="H40" s="61" t="s">
        <v>152</v>
      </c>
      <c r="I40" s="59"/>
      <c r="J40" s="97"/>
    </row>
    <row r="41" spans="1:10" s="10" customFormat="1" ht="16.5" customHeight="1">
      <c r="B41" s="21"/>
      <c r="C41" s="58"/>
      <c r="D41" s="21"/>
      <c r="E41" s="60" t="s">
        <v>36</v>
      </c>
      <c r="F41" s="54">
        <f>IF(H18&lt;&gt;"",TRUNC(H26/H$21*F$36*C86)/C88,"")</f>
        <v>2376.5544041450776</v>
      </c>
      <c r="G41" s="61"/>
      <c r="H41" s="61" t="s">
        <v>153</v>
      </c>
      <c r="I41" s="21"/>
      <c r="J41" s="97"/>
    </row>
    <row r="42" spans="1:10">
      <c r="A42" s="2"/>
      <c r="B42" s="21"/>
      <c r="C42" s="21"/>
      <c r="D42" s="21"/>
      <c r="E42" s="62"/>
      <c r="F42" s="21"/>
      <c r="G42" s="21"/>
      <c r="H42" s="21"/>
      <c r="I42" s="21"/>
    </row>
    <row r="43" spans="1:10">
      <c r="B43" s="21"/>
      <c r="C43" s="63"/>
      <c r="D43" s="57"/>
      <c r="E43" s="21"/>
      <c r="F43" s="21"/>
      <c r="G43" s="21"/>
      <c r="H43" s="21"/>
      <c r="I43" s="21"/>
    </row>
    <row r="44" spans="1:10" s="7" customFormat="1" ht="15.75" customHeight="1">
      <c r="A44" s="6"/>
      <c r="B44" s="57"/>
      <c r="C44" s="64" t="s">
        <v>38</v>
      </c>
      <c r="D44" s="57"/>
      <c r="E44" s="57"/>
      <c r="F44" s="65">
        <f>TRUNC(F36+F37+F38+F39+F40/C86*C87+F41/C86*C88)</f>
        <v>637048</v>
      </c>
      <c r="G44" s="57"/>
      <c r="H44" s="57" t="s">
        <v>151</v>
      </c>
      <c r="I44" s="57"/>
    </row>
    <row r="45" spans="1:10" s="7" customFormat="1" ht="15.75" customHeight="1">
      <c r="A45" s="6"/>
      <c r="B45" s="57"/>
      <c r="C45" s="64" t="s">
        <v>39</v>
      </c>
      <c r="D45" s="57"/>
      <c r="E45" s="57"/>
      <c r="F45" s="98">
        <f>F44/H19</f>
        <v>94.742415229030343</v>
      </c>
      <c r="G45" s="57"/>
      <c r="H45" s="57" t="s">
        <v>154</v>
      </c>
      <c r="I45" s="57"/>
    </row>
    <row r="46" spans="1:10" s="7" customFormat="1" ht="15.75" customHeight="1">
      <c r="A46" s="6"/>
      <c r="B46" s="57"/>
      <c r="C46" s="64" t="s">
        <v>41</v>
      </c>
      <c r="D46" s="57"/>
      <c r="E46" s="57"/>
      <c r="F46" s="98">
        <f t="shared" ref="F46:F51" si="0">$F$45*H21</f>
        <v>54.950600832837594</v>
      </c>
      <c r="G46" s="57"/>
      <c r="H46" s="57" t="s">
        <v>154</v>
      </c>
      <c r="I46" s="57"/>
    </row>
    <row r="47" spans="1:10" s="7" customFormat="1" ht="15.75" customHeight="1">
      <c r="A47" s="6"/>
      <c r="B47" s="57"/>
      <c r="C47" s="64" t="s">
        <v>42</v>
      </c>
      <c r="D47" s="57"/>
      <c r="E47" s="57"/>
      <c r="F47" s="98">
        <f t="shared" si="0"/>
        <v>15.158786436644855</v>
      </c>
      <c r="G47" s="57"/>
      <c r="H47" s="57" t="s">
        <v>154</v>
      </c>
      <c r="I47" s="57"/>
    </row>
    <row r="48" spans="1:10" s="7" customFormat="1" ht="15.75" customHeight="1">
      <c r="A48" s="6"/>
      <c r="B48" s="57"/>
      <c r="C48" s="64" t="s">
        <v>43</v>
      </c>
      <c r="D48" s="57"/>
      <c r="E48" s="57"/>
      <c r="F48" s="98">
        <f>$F$45*H23</f>
        <v>12.316513979773944</v>
      </c>
      <c r="G48" s="57"/>
      <c r="H48" s="57" t="s">
        <v>154</v>
      </c>
      <c r="I48" s="57"/>
    </row>
    <row r="49" spans="1:10" s="7" customFormat="1" ht="15.75" customHeight="1">
      <c r="A49" s="6"/>
      <c r="B49" s="57"/>
      <c r="C49" s="64" t="s">
        <v>44</v>
      </c>
      <c r="D49" s="57"/>
      <c r="E49" s="57"/>
      <c r="F49" s="98">
        <f t="shared" si="0"/>
        <v>4.7371207614515169</v>
      </c>
      <c r="G49" s="57"/>
      <c r="H49" s="57" t="s">
        <v>154</v>
      </c>
      <c r="I49" s="57"/>
    </row>
    <row r="50" spans="1:10" s="7" customFormat="1" ht="15.75" customHeight="1">
      <c r="A50" s="6"/>
      <c r="B50" s="57"/>
      <c r="C50" s="64" t="s">
        <v>45</v>
      </c>
      <c r="D50" s="57"/>
      <c r="E50" s="57"/>
      <c r="F50" s="98">
        <f t="shared" si="0"/>
        <v>3.7896966091612136</v>
      </c>
      <c r="G50" s="57"/>
      <c r="H50" s="57" t="s">
        <v>154</v>
      </c>
      <c r="I50" s="57"/>
    </row>
    <row r="51" spans="1:10" s="7" customFormat="1" ht="15.75" customHeight="1">
      <c r="A51" s="6"/>
      <c r="B51" s="57"/>
      <c r="C51" s="64" t="s">
        <v>46</v>
      </c>
      <c r="D51" s="57"/>
      <c r="E51" s="57"/>
      <c r="F51" s="98">
        <f t="shared" si="0"/>
        <v>3.7896966091612136</v>
      </c>
      <c r="G51" s="57"/>
      <c r="H51" s="57" t="s">
        <v>154</v>
      </c>
      <c r="I51" s="57"/>
    </row>
    <row r="52" spans="1:10" s="7" customFormat="1" ht="15.75" customHeight="1">
      <c r="A52" s="8"/>
      <c r="B52" s="57"/>
      <c r="C52" s="66"/>
      <c r="D52" s="57"/>
      <c r="E52" s="57"/>
      <c r="F52" s="66"/>
      <c r="G52" s="57"/>
      <c r="H52" s="66"/>
      <c r="I52" s="57"/>
    </row>
    <row r="53" spans="1:10" s="7" customFormat="1" ht="15.75" customHeight="1">
      <c r="A53" s="6"/>
      <c r="B53" s="57"/>
      <c r="C53" s="64" t="s">
        <v>47</v>
      </c>
      <c r="D53" s="57"/>
      <c r="E53" s="57"/>
      <c r="F53" s="65">
        <f>C77</f>
        <v>576785.50478897046</v>
      </c>
      <c r="G53" s="57"/>
      <c r="H53" s="57" t="s">
        <v>155</v>
      </c>
      <c r="I53" s="57"/>
    </row>
    <row r="54" spans="1:10" s="7" customFormat="1" ht="15.75" customHeight="1">
      <c r="A54" s="6"/>
      <c r="B54" s="57"/>
      <c r="C54" s="64" t="s">
        <v>49</v>
      </c>
      <c r="D54" s="57"/>
      <c r="E54" s="57"/>
      <c r="F54" s="98">
        <f>F53/H19</f>
        <v>85.780116714600013</v>
      </c>
      <c r="G54" s="57"/>
      <c r="H54" s="57" t="s">
        <v>156</v>
      </c>
      <c r="I54" s="57"/>
      <c r="J54" s="100"/>
    </row>
    <row r="55" spans="1:10" s="7" customFormat="1" ht="15.75" customHeight="1">
      <c r="A55" s="6"/>
      <c r="B55" s="57"/>
      <c r="C55" s="64" t="s">
        <v>51</v>
      </c>
      <c r="D55" s="57"/>
      <c r="E55" s="57"/>
      <c r="F55" s="98">
        <f>F36*C78/$H$19</f>
        <v>54.950773349196908</v>
      </c>
      <c r="G55" s="57"/>
      <c r="H55" s="57" t="s">
        <v>156</v>
      </c>
      <c r="I55" s="57"/>
      <c r="J55" s="100"/>
    </row>
    <row r="56" spans="1:10" s="7" customFormat="1" ht="15.75" customHeight="1">
      <c r="A56" s="6"/>
      <c r="B56" s="57"/>
      <c r="C56" s="64" t="s">
        <v>52</v>
      </c>
      <c r="D56" s="57"/>
      <c r="E56" s="57"/>
      <c r="F56" s="98">
        <f>F37*C79/$H$19</f>
        <v>11.369125520523498</v>
      </c>
      <c r="G56" s="57"/>
      <c r="H56" s="57" t="s">
        <v>156</v>
      </c>
      <c r="I56" s="57"/>
      <c r="J56" s="100"/>
    </row>
    <row r="57" spans="1:10" s="7" customFormat="1" ht="15.75" customHeight="1">
      <c r="A57" s="6"/>
      <c r="B57" s="57"/>
      <c r="C57" s="64" t="s">
        <v>53</v>
      </c>
      <c r="D57" s="57"/>
      <c r="E57" s="57"/>
      <c r="F57" s="98">
        <f>F38*C80/$H$19</f>
        <v>11.084830458060679</v>
      </c>
      <c r="G57" s="57"/>
      <c r="H57" s="57" t="s">
        <v>156</v>
      </c>
      <c r="I57" s="57"/>
      <c r="J57" s="100"/>
    </row>
    <row r="58" spans="1:10" s="7" customFormat="1" ht="15.75" customHeight="1">
      <c r="A58" s="6"/>
      <c r="B58" s="57"/>
      <c r="C58" s="64" t="s">
        <v>54</v>
      </c>
      <c r="D58" s="57"/>
      <c r="E58" s="57"/>
      <c r="F58" s="98">
        <f>F39*C81/$H$19</f>
        <v>1.8948245092207021</v>
      </c>
      <c r="G58" s="57"/>
      <c r="H58" s="57" t="s">
        <v>156</v>
      </c>
      <c r="I58" s="57"/>
    </row>
    <row r="59" spans="1:10" s="7" customFormat="1" ht="15.75" customHeight="1">
      <c r="A59" s="6"/>
      <c r="B59" s="57"/>
      <c r="C59" s="64" t="s">
        <v>55</v>
      </c>
      <c r="D59" s="57"/>
      <c r="E59" s="57"/>
      <c r="F59" s="98">
        <f>F40/C86*C87*C82/$H$19</f>
        <v>2.6906871736400286</v>
      </c>
      <c r="G59" s="57"/>
      <c r="H59" s="57" t="s">
        <v>156</v>
      </c>
      <c r="I59" s="57"/>
    </row>
    <row r="60" spans="1:10" s="7" customFormat="1" ht="15.75" customHeight="1">
      <c r="A60" s="6"/>
      <c r="B60" s="57"/>
      <c r="C60" s="64" t="s">
        <v>56</v>
      </c>
      <c r="D60" s="57"/>
      <c r="E60" s="57"/>
      <c r="F60" s="98">
        <f>F41/C86*C88*C83/$H$19</f>
        <v>3.7897002445634209</v>
      </c>
      <c r="G60" s="57"/>
      <c r="H60" s="57" t="s">
        <v>156</v>
      </c>
      <c r="I60" s="57"/>
    </row>
    <row r="61" spans="1:10">
      <c r="A61" s="2"/>
      <c r="B61" s="21"/>
      <c r="C61" s="21"/>
      <c r="D61" s="21"/>
      <c r="E61" s="62"/>
      <c r="F61" s="21"/>
      <c r="G61" s="21"/>
      <c r="H61" s="21"/>
      <c r="I61" s="21"/>
    </row>
    <row r="62" spans="1:10">
      <c r="B62" s="67"/>
      <c r="C62" s="21"/>
      <c r="D62" s="21"/>
      <c r="E62" s="21"/>
      <c r="F62" s="21"/>
      <c r="G62" s="21"/>
      <c r="H62" s="21"/>
      <c r="I62" s="21"/>
    </row>
    <row r="63" spans="1:10">
      <c r="B63" s="68"/>
      <c r="C63" s="21"/>
      <c r="D63" s="21"/>
      <c r="E63" s="21"/>
      <c r="F63" s="21"/>
      <c r="G63" s="21"/>
      <c r="H63" s="21"/>
      <c r="I63" s="21"/>
    </row>
    <row r="64" spans="1:10" ht="17.25">
      <c r="B64" s="69" t="s">
        <v>57</v>
      </c>
      <c r="C64" s="21"/>
      <c r="D64" s="21"/>
      <c r="E64" s="21"/>
      <c r="F64" s="21"/>
      <c r="G64" s="21"/>
      <c r="H64" s="21"/>
      <c r="I64" s="21"/>
    </row>
    <row r="65" spans="2:15">
      <c r="B65" s="21" t="s">
        <v>58</v>
      </c>
      <c r="C65" s="96">
        <f>MIN(H18, 168)</f>
        <v>52</v>
      </c>
      <c r="D65" s="21"/>
      <c r="E65" s="21"/>
      <c r="F65" s="21"/>
      <c r="G65" s="21"/>
      <c r="H65" s="21"/>
      <c r="I65" s="21"/>
    </row>
    <row r="66" spans="2:15">
      <c r="B66" s="21" t="s">
        <v>59</v>
      </c>
      <c r="C66" s="110" t="str">
        <f>IF(ISERROR(LEFT($H17,1)*1),"Y","N")</f>
        <v>Y</v>
      </c>
      <c r="D66" s="21"/>
      <c r="E66" s="21"/>
      <c r="F66" s="21"/>
      <c r="G66" s="21"/>
      <c r="H66" s="21"/>
      <c r="I66" s="21"/>
    </row>
    <row r="67" spans="2:15">
      <c r="B67" s="21" t="s">
        <v>60</v>
      </c>
      <c r="C67" s="110" t="str">
        <f>IF(ISERROR(MID($H17,2,1)*1),"Y","N")</f>
        <v>Y</v>
      </c>
      <c r="D67" s="21"/>
      <c r="E67" s="21"/>
      <c r="F67" s="21"/>
      <c r="G67" s="21"/>
      <c r="H67" s="21"/>
      <c r="I67" s="21"/>
      <c r="O67" s="1" t="s">
        <v>157</v>
      </c>
    </row>
    <row r="68" spans="2:15">
      <c r="B68" s="21" t="s">
        <v>61</v>
      </c>
      <c r="C68" s="96">
        <v>3</v>
      </c>
      <c r="D68" s="21"/>
      <c r="E68" s="21"/>
      <c r="F68" s="21"/>
      <c r="G68" s="21"/>
      <c r="H68" s="21"/>
      <c r="I68" s="21"/>
      <c r="O68" s="1" t="s">
        <v>158</v>
      </c>
    </row>
    <row r="69" spans="2:15">
      <c r="B69" s="21" t="s">
        <v>62</v>
      </c>
      <c r="C69" s="21">
        <v>1942.8200000000004</v>
      </c>
      <c r="D69" s="21"/>
      <c r="E69" s="21"/>
      <c r="F69" s="21"/>
      <c r="G69" s="21"/>
      <c r="H69" s="21"/>
      <c r="I69" s="21"/>
      <c r="O69" s="1" t="s">
        <v>159</v>
      </c>
    </row>
    <row r="70" spans="2:15">
      <c r="B70" s="21" t="s">
        <v>63</v>
      </c>
      <c r="C70" s="21">
        <v>248.12499999999997</v>
      </c>
      <c r="D70" s="21"/>
      <c r="E70" s="21"/>
      <c r="F70" s="21"/>
      <c r="G70" s="21"/>
      <c r="H70" s="21"/>
      <c r="I70" s="21"/>
    </row>
    <row r="71" spans="2:15">
      <c r="B71" s="21" t="s">
        <v>64</v>
      </c>
      <c r="C71" s="21">
        <f>0.011*C69+0.034*C70-26</f>
        <v>3.8072700000000026</v>
      </c>
      <c r="D71" s="21"/>
      <c r="E71" s="21"/>
      <c r="F71" s="21"/>
      <c r="G71" s="21"/>
      <c r="H71" s="21"/>
      <c r="I71" s="21"/>
    </row>
    <row r="72" spans="2:15">
      <c r="B72" s="21" t="s">
        <v>65</v>
      </c>
      <c r="C72" s="21">
        <f>0.0089*C65+0.47</f>
        <v>0.93279999999999996</v>
      </c>
      <c r="D72" s="21"/>
      <c r="E72" s="21"/>
      <c r="F72" s="21"/>
      <c r="G72" s="21"/>
      <c r="H72" s="21"/>
      <c r="I72" s="21"/>
    </row>
    <row r="73" spans="2:15">
      <c r="B73" s="21" t="s">
        <v>67</v>
      </c>
      <c r="C73" s="21">
        <v>135</v>
      </c>
      <c r="D73" s="21"/>
      <c r="E73" s="21"/>
      <c r="F73" s="21"/>
      <c r="G73" s="21"/>
      <c r="H73" s="21"/>
      <c r="I73" s="21"/>
    </row>
    <row r="74" spans="2:15">
      <c r="B74" s="21" t="s">
        <v>68</v>
      </c>
      <c r="C74" s="21">
        <f>(C73+C71)*C72</f>
        <v>129.47942145600001</v>
      </c>
      <c r="D74" s="21"/>
      <c r="E74" s="21"/>
      <c r="F74" s="21"/>
      <c r="G74" s="21"/>
      <c r="H74" s="21"/>
      <c r="I74" s="21"/>
    </row>
    <row r="75" spans="2:15">
      <c r="B75" s="21" t="s">
        <v>69</v>
      </c>
      <c r="C75" s="21">
        <v>66.25</v>
      </c>
      <c r="D75" s="21"/>
      <c r="E75" s="21"/>
      <c r="F75" s="21"/>
      <c r="G75" s="21"/>
      <c r="H75" s="21"/>
      <c r="I75" s="21"/>
    </row>
    <row r="76" spans="2:15">
      <c r="B76" s="21" t="s">
        <v>70</v>
      </c>
      <c r="C76" s="21">
        <f>C74*C75/100</f>
        <v>85.780116714600013</v>
      </c>
      <c r="D76" s="21"/>
      <c r="E76" s="21"/>
      <c r="F76" s="21"/>
      <c r="G76" s="21"/>
      <c r="H76" s="21"/>
      <c r="I76" s="21"/>
    </row>
    <row r="77" spans="2:15">
      <c r="B77" s="21" t="s">
        <v>71</v>
      </c>
      <c r="C77" s="21">
        <f>C76*H19</f>
        <v>576785.50478897046</v>
      </c>
      <c r="D77" s="21"/>
      <c r="E77" s="21"/>
      <c r="F77" s="21"/>
      <c r="G77" s="21"/>
      <c r="H77" s="21"/>
      <c r="I77" s="21"/>
    </row>
    <row r="78" spans="2:15">
      <c r="B78" s="21" t="s">
        <v>72</v>
      </c>
      <c r="C78" s="21">
        <v>1</v>
      </c>
      <c r="D78" s="21"/>
      <c r="E78" s="21"/>
      <c r="F78" s="21"/>
      <c r="G78" s="21"/>
      <c r="H78" s="21"/>
      <c r="I78" s="21"/>
    </row>
    <row r="79" spans="2:15">
      <c r="B79" s="21" t="s">
        <v>73</v>
      </c>
      <c r="C79" s="21">
        <v>0.75</v>
      </c>
      <c r="D79" s="21"/>
      <c r="E79" s="21"/>
      <c r="F79" s="21"/>
      <c r="G79" s="21"/>
      <c r="H79" s="21"/>
      <c r="I79" s="21"/>
    </row>
    <row r="80" spans="2:15">
      <c r="B80" s="21" t="s">
        <v>74</v>
      </c>
      <c r="C80" s="21">
        <v>0.9</v>
      </c>
      <c r="D80" s="21"/>
      <c r="E80" s="21"/>
      <c r="F80" s="21"/>
      <c r="G80" s="21"/>
      <c r="H80" s="21"/>
      <c r="I80" s="21"/>
    </row>
    <row r="81" spans="1:13">
      <c r="B81" s="21" t="s">
        <v>75</v>
      </c>
      <c r="C81" s="21">
        <v>0.4</v>
      </c>
      <c r="D81" s="133" t="s">
        <v>77</v>
      </c>
      <c r="E81" s="21"/>
      <c r="F81" s="21"/>
      <c r="G81" s="21"/>
      <c r="H81" s="21"/>
      <c r="I81" s="21"/>
    </row>
    <row r="82" spans="1:13">
      <c r="B82" s="21" t="s">
        <v>78</v>
      </c>
      <c r="C82" s="21">
        <v>0.71</v>
      </c>
      <c r="D82" s="119">
        <f>1/3.6*22.1</f>
        <v>6.1388888888888893</v>
      </c>
      <c r="E82" s="21"/>
      <c r="F82" s="21"/>
      <c r="G82" s="21"/>
      <c r="H82" s="21"/>
      <c r="I82" s="21"/>
    </row>
    <row r="83" spans="1:13">
      <c r="B83" s="21" t="s">
        <v>79</v>
      </c>
      <c r="C83" s="21">
        <v>1</v>
      </c>
      <c r="D83" s="111">
        <f>1/3.6*38.6</f>
        <v>10.722222222222223</v>
      </c>
      <c r="E83" s="21"/>
      <c r="F83" s="21"/>
      <c r="G83" s="21"/>
      <c r="H83" s="21"/>
      <c r="I83" s="21"/>
    </row>
    <row r="84" spans="1:13">
      <c r="B84" s="21"/>
      <c r="C84" s="21"/>
      <c r="D84" s="21"/>
      <c r="E84" s="21"/>
      <c r="F84" s="67"/>
      <c r="G84" s="67"/>
      <c r="H84" s="67"/>
      <c r="I84" s="67"/>
      <c r="J84" s="9"/>
      <c r="K84" s="9"/>
      <c r="L84" s="9"/>
      <c r="M84" s="9"/>
    </row>
    <row r="85" spans="1:13" s="16" customFormat="1">
      <c r="B85" s="70" t="s">
        <v>77</v>
      </c>
      <c r="C85" s="20"/>
      <c r="D85" s="20"/>
      <c r="E85" s="20"/>
      <c r="F85" s="20"/>
      <c r="G85" s="20"/>
      <c r="H85" s="20"/>
      <c r="I85" s="20"/>
    </row>
    <row r="86" spans="1:13">
      <c r="B86" s="21" t="s">
        <v>29</v>
      </c>
      <c r="C86" s="21">
        <v>3.6</v>
      </c>
      <c r="D86" s="21" t="s">
        <v>160</v>
      </c>
      <c r="E86" s="21"/>
      <c r="F86" s="21"/>
      <c r="G86" s="21"/>
      <c r="H86" s="21"/>
      <c r="I86" s="21"/>
    </row>
    <row r="87" spans="1:13">
      <c r="B87" s="21" t="s">
        <v>34</v>
      </c>
      <c r="C87" s="21">
        <v>22.1</v>
      </c>
      <c r="D87" s="21" t="s">
        <v>161</v>
      </c>
      <c r="E87" s="21"/>
      <c r="F87" s="21"/>
      <c r="G87" s="21"/>
      <c r="H87" s="21"/>
      <c r="I87" s="21"/>
    </row>
    <row r="88" spans="1:13">
      <c r="B88" s="21" t="s">
        <v>162</v>
      </c>
      <c r="C88" s="21">
        <v>38.6</v>
      </c>
      <c r="D88" s="21" t="s">
        <v>163</v>
      </c>
      <c r="E88" s="21"/>
      <c r="F88" s="21"/>
      <c r="G88" s="21"/>
      <c r="H88" s="21"/>
      <c r="I88" s="21"/>
    </row>
    <row r="89" spans="1:13">
      <c r="B89" s="21"/>
      <c r="C89" s="21"/>
      <c r="D89" s="21"/>
      <c r="E89" s="21"/>
      <c r="F89" s="67"/>
      <c r="G89" s="67"/>
      <c r="H89" s="67"/>
      <c r="I89" s="67"/>
      <c r="J89" s="9"/>
      <c r="K89" s="9"/>
      <c r="L89" s="9"/>
      <c r="M89" s="9"/>
    </row>
    <row r="90" spans="1:13">
      <c r="A90" s="9"/>
      <c r="B90" s="67"/>
      <c r="C90" s="67">
        <f>+C86/C87</f>
        <v>0.16289592760180996</v>
      </c>
      <c r="D90" s="67"/>
      <c r="E90" s="67"/>
      <c r="F90" s="67"/>
      <c r="G90" s="67"/>
      <c r="H90" s="67"/>
      <c r="I90" s="67"/>
      <c r="J90" s="9"/>
      <c r="K90" s="9"/>
      <c r="L90" s="9"/>
      <c r="M90" s="9"/>
    </row>
    <row r="91" spans="1:13">
      <c r="A91" s="9"/>
      <c r="B91" s="67"/>
      <c r="C91" s="67"/>
      <c r="D91" s="67"/>
      <c r="E91" s="67"/>
      <c r="F91" s="67"/>
      <c r="G91" s="67"/>
      <c r="H91" s="67"/>
      <c r="I91" s="67"/>
      <c r="J91" s="9"/>
      <c r="K91" s="9"/>
      <c r="L91" s="9"/>
      <c r="M91" s="9"/>
    </row>
    <row r="92" spans="1:13">
      <c r="A92" s="9"/>
      <c r="B92" s="67"/>
      <c r="C92" s="67"/>
      <c r="D92" s="67"/>
      <c r="E92" s="67"/>
      <c r="F92" s="67"/>
      <c r="G92" s="67"/>
      <c r="H92" s="67"/>
      <c r="I92" s="67"/>
      <c r="J92" s="9"/>
      <c r="K92" s="9"/>
      <c r="L92" s="9"/>
      <c r="M92" s="9"/>
    </row>
    <row r="93" spans="1:13">
      <c r="A93" s="9"/>
      <c r="B93" s="67"/>
      <c r="C93" s="67"/>
      <c r="D93" s="67"/>
      <c r="E93" s="67"/>
      <c r="F93" s="67"/>
      <c r="G93" s="67"/>
      <c r="H93" s="67"/>
      <c r="I93" s="67"/>
      <c r="J93" s="9"/>
      <c r="K93" s="9"/>
      <c r="L93" s="9"/>
      <c r="M93" s="9"/>
    </row>
    <row r="94" spans="1:13">
      <c r="A94" s="9"/>
      <c r="B94" s="67"/>
      <c r="C94" s="67"/>
      <c r="D94" s="67">
        <f>100*D82</f>
        <v>613.88888888888891</v>
      </c>
      <c r="E94" s="67"/>
      <c r="F94" s="67"/>
      <c r="G94" s="67"/>
      <c r="H94" s="67"/>
      <c r="I94" s="67"/>
      <c r="J94" s="9"/>
      <c r="K94" s="9"/>
      <c r="L94" s="9"/>
      <c r="M94" s="9"/>
    </row>
    <row r="95" spans="1:13">
      <c r="A95" s="9"/>
      <c r="B95" s="67"/>
      <c r="C95" s="67"/>
      <c r="D95" s="67">
        <f>100/C90</f>
        <v>613.88888888888891</v>
      </c>
      <c r="E95" s="67"/>
      <c r="F95" s="67"/>
      <c r="G95" s="67"/>
      <c r="H95" s="67"/>
      <c r="I95" s="67"/>
      <c r="J95" s="9"/>
      <c r="K95" s="9"/>
      <c r="L95" s="9"/>
      <c r="M95" s="9"/>
    </row>
    <row r="96" spans="1:13">
      <c r="A96" s="9"/>
      <c r="B96" s="67"/>
      <c r="C96" s="67"/>
      <c r="D96" s="67"/>
      <c r="E96" s="67"/>
      <c r="F96" s="67"/>
      <c r="G96" s="67"/>
      <c r="H96" s="67"/>
      <c r="I96" s="67"/>
      <c r="J96" s="9"/>
      <c r="K96" s="9"/>
      <c r="L96" s="9"/>
      <c r="M96" s="9"/>
    </row>
    <row r="97" spans="1:13">
      <c r="A97" s="9"/>
      <c r="B97" s="67"/>
      <c r="C97" s="67"/>
      <c r="D97" s="67"/>
      <c r="E97" s="67"/>
      <c r="F97" s="67"/>
      <c r="G97" s="67"/>
      <c r="H97" s="67"/>
      <c r="I97" s="67"/>
      <c r="J97" s="9"/>
      <c r="K97" s="9"/>
      <c r="L97" s="9"/>
      <c r="M97" s="9"/>
    </row>
    <row r="98" spans="1:13">
      <c r="A98" s="9"/>
      <c r="B98" s="67"/>
      <c r="C98" s="67"/>
      <c r="D98" s="67"/>
      <c r="E98" s="67"/>
      <c r="F98" s="67"/>
      <c r="G98" s="67"/>
      <c r="H98" s="67"/>
      <c r="I98" s="67"/>
      <c r="J98" s="9"/>
      <c r="K98" s="9"/>
      <c r="L98" s="9"/>
      <c r="M98" s="9"/>
    </row>
    <row r="99" spans="1:13">
      <c r="A99" s="9"/>
      <c r="B99" s="67"/>
      <c r="C99" s="67"/>
      <c r="D99" s="67"/>
      <c r="E99" s="67"/>
      <c r="F99" s="67"/>
      <c r="G99" s="67"/>
      <c r="H99" s="67"/>
      <c r="I99" s="67"/>
      <c r="J99" s="9"/>
      <c r="K99" s="9"/>
      <c r="L99" s="9"/>
      <c r="M99" s="9"/>
    </row>
    <row r="100" spans="1:13">
      <c r="A100" s="9"/>
      <c r="B100" s="67"/>
      <c r="C100" s="67"/>
      <c r="D100" s="67"/>
      <c r="E100" s="67"/>
      <c r="F100" s="67"/>
      <c r="G100" s="67"/>
      <c r="H100" s="67"/>
      <c r="I100" s="67"/>
      <c r="J100" s="9"/>
      <c r="K100" s="9"/>
      <c r="L100" s="9"/>
      <c r="M100" s="9"/>
    </row>
    <row r="101" spans="1:13">
      <c r="A101" s="9"/>
      <c r="B101" s="67"/>
      <c r="C101" s="67"/>
      <c r="D101" s="67"/>
      <c r="E101" s="67"/>
      <c r="F101" s="67"/>
      <c r="G101" s="67"/>
      <c r="H101" s="67"/>
      <c r="I101" s="67"/>
      <c r="J101" s="9"/>
      <c r="K101" s="9"/>
      <c r="L101" s="9"/>
      <c r="M101" s="9"/>
    </row>
    <row r="102" spans="1:13">
      <c r="A102" s="9"/>
      <c r="B102" s="9"/>
      <c r="C102" s="9"/>
      <c r="D102" s="9"/>
      <c r="E102" s="9"/>
      <c r="F102" s="9"/>
      <c r="G102" s="9"/>
      <c r="H102" s="9"/>
      <c r="I102" s="9"/>
      <c r="J102" s="9"/>
      <c r="K102" s="9"/>
      <c r="L102" s="9"/>
      <c r="M102" s="9"/>
    </row>
    <row r="103" spans="1:13">
      <c r="A103" s="9"/>
      <c r="B103" s="9"/>
      <c r="C103" s="9"/>
      <c r="D103" s="9"/>
      <c r="E103" s="9"/>
      <c r="F103" s="9"/>
      <c r="G103" s="9"/>
      <c r="H103" s="9"/>
      <c r="I103" s="9"/>
      <c r="J103" s="9"/>
      <c r="K103" s="9"/>
      <c r="L103" s="9"/>
      <c r="M103" s="9"/>
    </row>
    <row r="104" spans="1:13">
      <c r="A104" s="9"/>
      <c r="B104" s="9"/>
      <c r="C104" s="9"/>
      <c r="D104" s="9"/>
      <c r="E104" s="9"/>
      <c r="F104" s="9"/>
      <c r="G104" s="9"/>
      <c r="H104" s="9"/>
      <c r="I104" s="9"/>
      <c r="J104" s="9"/>
      <c r="K104" s="9"/>
      <c r="L104" s="9"/>
      <c r="M104" s="9"/>
    </row>
    <row r="105" spans="1:13">
      <c r="A105" s="9"/>
      <c r="B105" s="9"/>
      <c r="C105" s="9"/>
      <c r="D105" s="9"/>
      <c r="E105" s="9"/>
      <c r="F105" s="9"/>
      <c r="G105" s="9"/>
      <c r="H105" s="9"/>
      <c r="I105" s="9"/>
      <c r="J105" s="9"/>
      <c r="K105" s="9"/>
      <c r="L105" s="9"/>
      <c r="M105" s="9"/>
    </row>
    <row r="106" spans="1:13">
      <c r="A106" s="9"/>
      <c r="B106" s="9"/>
      <c r="C106" s="9"/>
      <c r="D106" s="9"/>
      <c r="E106" s="9"/>
      <c r="F106" s="9"/>
      <c r="G106" s="9"/>
      <c r="H106" s="9"/>
      <c r="I106" s="9"/>
      <c r="J106" s="9"/>
      <c r="K106" s="9"/>
      <c r="L106" s="9"/>
      <c r="M106" s="9"/>
    </row>
    <row r="107" spans="1:13">
      <c r="A107" s="9"/>
      <c r="B107" s="9"/>
      <c r="C107" s="9"/>
      <c r="D107" s="9"/>
      <c r="E107" s="9"/>
      <c r="F107" s="9"/>
      <c r="G107" s="9"/>
      <c r="H107" s="9"/>
      <c r="I107" s="9"/>
      <c r="J107" s="9"/>
      <c r="K107" s="9"/>
      <c r="L107" s="9"/>
      <c r="M107" s="9"/>
    </row>
    <row r="108" spans="1:13">
      <c r="A108" s="9"/>
      <c r="B108" s="9"/>
      <c r="C108" s="9"/>
      <c r="D108" s="9"/>
      <c r="E108" s="9"/>
      <c r="F108" s="9"/>
      <c r="G108" s="9"/>
      <c r="H108" s="9"/>
      <c r="I108" s="9"/>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row r="286" spans="1:13">
      <c r="A286" s="9"/>
      <c r="B286" s="9"/>
      <c r="C286" s="9"/>
      <c r="D286" s="9"/>
      <c r="E286" s="9"/>
      <c r="F286" s="9"/>
      <c r="G286" s="9"/>
      <c r="H286" s="9"/>
      <c r="I286" s="9"/>
      <c r="J286" s="9"/>
      <c r="K286" s="9"/>
      <c r="L286" s="9"/>
      <c r="M286" s="9"/>
    </row>
    <row r="287" spans="1:13">
      <c r="A287" s="9"/>
      <c r="B287" s="9"/>
      <c r="C287" s="9"/>
      <c r="D287" s="9"/>
      <c r="E287" s="9"/>
      <c r="F287" s="9"/>
      <c r="G287" s="9"/>
      <c r="H287" s="9"/>
      <c r="I287" s="9"/>
      <c r="J287" s="9"/>
      <c r="K287" s="9"/>
      <c r="L287" s="9"/>
      <c r="M287" s="9"/>
    </row>
    <row r="288" spans="1:13">
      <c r="A288" s="9"/>
      <c r="B288" s="9"/>
      <c r="C288" s="9"/>
      <c r="D288" s="9"/>
      <c r="E288" s="9"/>
      <c r="F288" s="9"/>
      <c r="G288" s="9"/>
      <c r="H288" s="9"/>
      <c r="I288" s="9"/>
      <c r="J288" s="9"/>
      <c r="K288" s="9"/>
      <c r="L288" s="9"/>
      <c r="M288" s="9"/>
    </row>
    <row r="289" spans="1:13">
      <c r="A289" s="9"/>
      <c r="B289" s="9"/>
      <c r="C289" s="9"/>
      <c r="D289" s="9"/>
      <c r="E289" s="9"/>
      <c r="F289" s="9"/>
      <c r="G289" s="9"/>
      <c r="H289" s="9"/>
      <c r="I289" s="9"/>
      <c r="J289" s="9"/>
      <c r="K289" s="9"/>
      <c r="L289" s="9"/>
      <c r="M289" s="9"/>
    </row>
    <row r="290" spans="1:13">
      <c r="A290" s="9"/>
      <c r="B290" s="9"/>
      <c r="C290" s="9"/>
      <c r="D290" s="9"/>
      <c r="E290" s="9"/>
      <c r="F290" s="9"/>
      <c r="G290" s="9"/>
      <c r="H290" s="9"/>
      <c r="I290" s="9"/>
      <c r="J290" s="9"/>
      <c r="K290" s="9"/>
      <c r="L290" s="9"/>
      <c r="M290" s="9"/>
    </row>
    <row r="291" spans="1:13">
      <c r="A291" s="9"/>
      <c r="B291" s="9"/>
      <c r="C291" s="9"/>
      <c r="D291" s="9"/>
      <c r="E291" s="9"/>
      <c r="F291" s="9"/>
      <c r="G291" s="9"/>
      <c r="H291" s="9"/>
      <c r="I291" s="9"/>
      <c r="J291" s="9"/>
      <c r="K291" s="9"/>
      <c r="L291" s="9"/>
      <c r="M291" s="9"/>
    </row>
  </sheetData>
  <mergeCells count="14">
    <mergeCell ref="B4:E4"/>
    <mergeCell ref="F3:H3"/>
    <mergeCell ref="B7:H7"/>
    <mergeCell ref="H18:I18"/>
    <mergeCell ref="H19:I19"/>
    <mergeCell ref="H25:I25"/>
    <mergeCell ref="H26:I26"/>
    <mergeCell ref="D12:D13"/>
    <mergeCell ref="E12:E13"/>
    <mergeCell ref="H17:I17"/>
    <mergeCell ref="H21:I21"/>
    <mergeCell ref="H23:I23"/>
    <mergeCell ref="H24:I24"/>
    <mergeCell ref="H22:I22"/>
  </mergeCells>
  <phoneticPr fontId="0" type="noConversion"/>
  <conditionalFormatting sqref="D12">
    <cfRule type="cellIs" dxfId="20" priority="17" stopIfTrue="1" operator="between">
      <formula>0</formula>
      <formula>5</formula>
    </cfRule>
  </conditionalFormatting>
  <conditionalFormatting sqref="F12">
    <cfRule type="expression" dxfId="19" priority="12" stopIfTrue="1">
      <formula>#REF!="stars"</formula>
    </cfRule>
  </conditionalFormatting>
  <conditionalFormatting sqref="F33">
    <cfRule type="expression" dxfId="18" priority="11" stopIfTrue="1">
      <formula>OR($F$12="ERROR: Rating must be in 0.5 star increment")</formula>
    </cfRule>
  </conditionalFormatting>
  <conditionalFormatting sqref="F35:F60">
    <cfRule type="expression" dxfId="17" priority="1" stopIfTrue="1">
      <formula>($D$12="")</formula>
    </cfRule>
  </conditionalFormatting>
  <conditionalFormatting sqref="F36:F61">
    <cfRule type="expression" dxfId="16" priority="2" stopIfTrue="1">
      <formula>OR($F$12="ERROR: Rating must be in 0.5 star increment")</formula>
    </cfRule>
  </conditionalFormatting>
  <conditionalFormatting sqref="H21:I26">
    <cfRule type="expression" dxfId="15" priority="10" stopIfTrue="1">
      <formula>($B$22="ERROR: Percentage breakdown must total 100%")</formula>
    </cfRule>
  </conditionalFormatting>
  <dataValidations disablePrompts="1" count="1">
    <dataValidation type="decimal" allowBlank="1" showInputMessage="1" showErrorMessage="1" sqref="D12 D8:D9"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50EF-0E07-4D8B-B70B-13733318C996}">
  <sheetPr codeName="Sheet13"/>
  <dimension ref="A1:H96"/>
  <sheetViews>
    <sheetView workbookViewId="0"/>
  </sheetViews>
  <sheetFormatPr defaultColWidth="9.140625" defaultRowHeight="12.75"/>
  <cols>
    <col min="1" max="1" width="13.140625" style="213" bestFit="1" customWidth="1"/>
    <col min="2" max="2" width="24.42578125" style="213" customWidth="1"/>
    <col min="3" max="3" width="23.42578125" style="214" customWidth="1"/>
    <col min="4" max="4" width="46.140625" style="214" customWidth="1"/>
    <col min="5" max="5" width="60.5703125" style="214" customWidth="1"/>
    <col min="6" max="6" width="10.42578125" style="214" customWidth="1"/>
    <col min="7" max="7" width="46.42578125" style="214" customWidth="1"/>
    <col min="8" max="8" width="17.140625" style="213" customWidth="1"/>
    <col min="9" max="16384" width="9.140625" style="213"/>
  </cols>
  <sheetData>
    <row r="1" spans="1:8">
      <c r="C1" s="214" t="s">
        <v>164</v>
      </c>
    </row>
    <row r="2" spans="1:8" ht="25.5" customHeight="1">
      <c r="C2" s="214" t="s">
        <v>165</v>
      </c>
      <c r="D2" s="214">
        <v>123</v>
      </c>
      <c r="F2" s="350" t="s">
        <v>166</v>
      </c>
      <c r="G2" s="350"/>
    </row>
    <row r="3" spans="1:8" s="215" customFormat="1">
      <c r="A3" s="215" t="s">
        <v>167</v>
      </c>
      <c r="B3" s="215" t="s">
        <v>168</v>
      </c>
      <c r="C3" s="216" t="s">
        <v>169</v>
      </c>
      <c r="D3" s="216" t="s">
        <v>170</v>
      </c>
      <c r="E3" s="216" t="s">
        <v>171</v>
      </c>
      <c r="F3" s="216" t="s">
        <v>172</v>
      </c>
      <c r="G3" s="216" t="s">
        <v>173</v>
      </c>
      <c r="H3" s="215" t="s">
        <v>174</v>
      </c>
    </row>
    <row r="4" spans="1:8" s="215" customFormat="1">
      <c r="A4" s="213">
        <v>1</v>
      </c>
      <c r="B4" s="213" t="s">
        <v>175</v>
      </c>
      <c r="C4" s="214" t="s">
        <v>176</v>
      </c>
      <c r="D4" s="214" t="s">
        <v>177</v>
      </c>
      <c r="E4" s="214"/>
      <c r="F4" s="214"/>
      <c r="G4" s="216"/>
    </row>
    <row r="5" spans="1:8" ht="25.5">
      <c r="A5" s="213">
        <v>2</v>
      </c>
      <c r="B5" s="213" t="s">
        <v>178</v>
      </c>
      <c r="C5" s="214" t="s">
        <v>179</v>
      </c>
      <c r="D5" s="214" t="s">
        <v>180</v>
      </c>
      <c r="E5" s="214" t="s">
        <v>181</v>
      </c>
      <c r="F5" s="108" t="s">
        <v>182</v>
      </c>
      <c r="G5" s="214" t="s">
        <v>183</v>
      </c>
    </row>
    <row r="6" spans="1:8" ht="25.5">
      <c r="A6" s="213">
        <v>3</v>
      </c>
      <c r="B6" s="213" t="s">
        <v>184</v>
      </c>
      <c r="C6" s="214" t="s">
        <v>179</v>
      </c>
      <c r="D6" s="214" t="s">
        <v>185</v>
      </c>
      <c r="E6" s="214" t="s">
        <v>186</v>
      </c>
      <c r="F6" s="108" t="s">
        <v>182</v>
      </c>
      <c r="G6" s="214" t="s">
        <v>183</v>
      </c>
    </row>
    <row r="7" spans="1:8" ht="38.25">
      <c r="A7" s="213">
        <v>4</v>
      </c>
      <c r="B7" s="213" t="s">
        <v>187</v>
      </c>
      <c r="C7" s="214" t="s">
        <v>179</v>
      </c>
      <c r="D7" s="214" t="s">
        <v>188</v>
      </c>
      <c r="E7" s="214" t="s">
        <v>189</v>
      </c>
      <c r="F7" s="108" t="s">
        <v>182</v>
      </c>
      <c r="G7" s="214" t="s">
        <v>183</v>
      </c>
    </row>
    <row r="8" spans="1:8" ht="25.5">
      <c r="A8" s="213">
        <v>5</v>
      </c>
      <c r="B8" s="213" t="s">
        <v>184</v>
      </c>
      <c r="C8" s="214" t="s">
        <v>179</v>
      </c>
      <c r="D8" s="214" t="s">
        <v>185</v>
      </c>
      <c r="E8" s="214" t="s">
        <v>190</v>
      </c>
      <c r="F8" s="108" t="s">
        <v>182</v>
      </c>
      <c r="G8" s="214" t="s">
        <v>183</v>
      </c>
    </row>
    <row r="9" spans="1:8" ht="38.25">
      <c r="A9" s="213">
        <v>6</v>
      </c>
      <c r="B9" s="214" t="s">
        <v>191</v>
      </c>
      <c r="C9" s="214" t="s">
        <v>192</v>
      </c>
      <c r="D9" s="214" t="s">
        <v>193</v>
      </c>
      <c r="E9" s="214" t="s">
        <v>194</v>
      </c>
      <c r="F9" s="108" t="s">
        <v>182</v>
      </c>
      <c r="G9" s="214" t="s">
        <v>195</v>
      </c>
    </row>
    <row r="10" spans="1:8" ht="38.25">
      <c r="A10" s="213">
        <v>7</v>
      </c>
      <c r="B10" s="214" t="s">
        <v>191</v>
      </c>
      <c r="C10" s="214" t="s">
        <v>196</v>
      </c>
      <c r="D10" s="214" t="s">
        <v>197</v>
      </c>
      <c r="E10" s="214" t="s">
        <v>198</v>
      </c>
      <c r="F10" s="108" t="s">
        <v>182</v>
      </c>
      <c r="G10" s="214" t="s">
        <v>199</v>
      </c>
    </row>
    <row r="11" spans="1:8" ht="25.5">
      <c r="A11" s="213">
        <v>8</v>
      </c>
      <c r="B11" s="214" t="s">
        <v>191</v>
      </c>
      <c r="C11" s="214" t="s">
        <v>196</v>
      </c>
      <c r="D11" s="214" t="s">
        <v>200</v>
      </c>
      <c r="E11" s="214" t="s">
        <v>201</v>
      </c>
      <c r="F11" s="108" t="s">
        <v>182</v>
      </c>
      <c r="G11" s="214" t="s">
        <v>202</v>
      </c>
    </row>
    <row r="12" spans="1:8" ht="25.5">
      <c r="A12" s="213">
        <v>9</v>
      </c>
      <c r="B12" s="214" t="s">
        <v>191</v>
      </c>
      <c r="C12" s="214" t="s">
        <v>196</v>
      </c>
      <c r="D12" s="214" t="s">
        <v>203</v>
      </c>
      <c r="E12" s="214" t="s">
        <v>201</v>
      </c>
      <c r="F12" s="108" t="s">
        <v>182</v>
      </c>
      <c r="G12" s="214" t="s">
        <v>202</v>
      </c>
    </row>
    <row r="13" spans="1:8" ht="25.5">
      <c r="A13" s="213">
        <v>10</v>
      </c>
      <c r="B13" s="214" t="s">
        <v>191</v>
      </c>
      <c r="C13" s="214" t="s">
        <v>196</v>
      </c>
      <c r="D13" s="214" t="s">
        <v>204</v>
      </c>
      <c r="E13" s="214" t="s">
        <v>201</v>
      </c>
      <c r="F13" s="108" t="s">
        <v>182</v>
      </c>
      <c r="G13" s="214" t="s">
        <v>202</v>
      </c>
    </row>
    <row r="14" spans="1:8" ht="25.5">
      <c r="A14" s="213">
        <v>11</v>
      </c>
      <c r="B14" s="214" t="s">
        <v>191</v>
      </c>
      <c r="C14" s="214" t="s">
        <v>196</v>
      </c>
      <c r="D14" s="214" t="s">
        <v>205</v>
      </c>
      <c r="E14" s="214" t="s">
        <v>206</v>
      </c>
      <c r="F14" s="108" t="s">
        <v>182</v>
      </c>
      <c r="G14" s="214" t="s">
        <v>202</v>
      </c>
    </row>
    <row r="15" spans="1:8" ht="25.5">
      <c r="A15" s="213">
        <v>12</v>
      </c>
      <c r="B15" s="214" t="s">
        <v>191</v>
      </c>
      <c r="C15" s="214" t="s">
        <v>196</v>
      </c>
      <c r="D15" s="214" t="s">
        <v>205</v>
      </c>
      <c r="E15" s="214" t="s">
        <v>207</v>
      </c>
      <c r="F15" s="108" t="s">
        <v>182</v>
      </c>
      <c r="G15" s="214" t="s">
        <v>202</v>
      </c>
    </row>
    <row r="16" spans="1:8" ht="25.5">
      <c r="A16" s="213">
        <v>13</v>
      </c>
      <c r="B16" s="214" t="s">
        <v>191</v>
      </c>
      <c r="C16" s="214" t="s">
        <v>196</v>
      </c>
      <c r="D16" s="214" t="s">
        <v>208</v>
      </c>
      <c r="E16" s="214" t="s">
        <v>209</v>
      </c>
      <c r="F16" s="108" t="s">
        <v>182</v>
      </c>
      <c r="G16" s="214" t="s">
        <v>202</v>
      </c>
    </row>
    <row r="17" spans="1:8" ht="38.25">
      <c r="A17" s="213">
        <v>14</v>
      </c>
      <c r="B17" s="214" t="s">
        <v>191</v>
      </c>
      <c r="C17" s="214" t="s">
        <v>196</v>
      </c>
      <c r="D17" s="214" t="s">
        <v>210</v>
      </c>
      <c r="E17" s="214" t="s">
        <v>211</v>
      </c>
      <c r="F17" s="108" t="s">
        <v>182</v>
      </c>
      <c r="G17" s="214" t="s">
        <v>212</v>
      </c>
    </row>
    <row r="18" spans="1:8" ht="38.25">
      <c r="A18" s="213">
        <v>15</v>
      </c>
      <c r="B18" s="214" t="s">
        <v>191</v>
      </c>
      <c r="C18" s="214" t="s">
        <v>196</v>
      </c>
      <c r="D18" s="214" t="s">
        <v>210</v>
      </c>
      <c r="E18" s="214" t="s">
        <v>213</v>
      </c>
      <c r="F18" s="108" t="s">
        <v>182</v>
      </c>
      <c r="G18" s="214" t="s">
        <v>212</v>
      </c>
    </row>
    <row r="19" spans="1:8" ht="25.5">
      <c r="A19" s="213">
        <v>16</v>
      </c>
      <c r="B19" s="214" t="s">
        <v>191</v>
      </c>
      <c r="C19" s="214" t="s">
        <v>196</v>
      </c>
      <c r="D19" s="214" t="s">
        <v>214</v>
      </c>
      <c r="E19" s="214" t="s">
        <v>215</v>
      </c>
      <c r="F19" s="108" t="s">
        <v>182</v>
      </c>
      <c r="G19" s="214" t="s">
        <v>216</v>
      </c>
    </row>
    <row r="20" spans="1:8" ht="25.5">
      <c r="A20" s="213">
        <v>17</v>
      </c>
      <c r="B20" s="214" t="s">
        <v>191</v>
      </c>
      <c r="C20" s="214" t="s">
        <v>196</v>
      </c>
      <c r="D20" s="214" t="s">
        <v>217</v>
      </c>
      <c r="E20" s="214" t="str">
        <f>"Tested using Test "&amp;A21</f>
        <v>Tested using Test 18</v>
      </c>
      <c r="F20" s="108" t="s">
        <v>182</v>
      </c>
      <c r="H20" s="213" t="s">
        <v>218</v>
      </c>
    </row>
    <row r="21" spans="1:8" ht="69.75" customHeight="1">
      <c r="A21" s="213">
        <v>18</v>
      </c>
      <c r="B21" s="213" t="s">
        <v>219</v>
      </c>
      <c r="C21" s="214" t="s">
        <v>196</v>
      </c>
      <c r="D21" s="214" t="s">
        <v>220</v>
      </c>
      <c r="E21" s="214" t="s">
        <v>221</v>
      </c>
      <c r="F21" s="108" t="s">
        <v>182</v>
      </c>
      <c r="G21" s="214" t="s">
        <v>222</v>
      </c>
    </row>
    <row r="22" spans="1:8" ht="38.25">
      <c r="A22" s="213">
        <v>19</v>
      </c>
      <c r="B22" s="214" t="s">
        <v>223</v>
      </c>
      <c r="C22" s="214" t="s">
        <v>196</v>
      </c>
      <c r="D22" s="214" t="s">
        <v>193</v>
      </c>
      <c r="E22" s="214" t="s">
        <v>194</v>
      </c>
      <c r="F22" s="108" t="s">
        <v>182</v>
      </c>
      <c r="G22" s="214" t="s">
        <v>202</v>
      </c>
    </row>
    <row r="23" spans="1:8" ht="38.25">
      <c r="A23" s="213">
        <v>20</v>
      </c>
      <c r="B23" s="214" t="s">
        <v>223</v>
      </c>
      <c r="C23" s="214" t="s">
        <v>196</v>
      </c>
      <c r="D23" s="214" t="s">
        <v>197</v>
      </c>
      <c r="E23" s="214" t="s">
        <v>198</v>
      </c>
      <c r="F23" s="108" t="s">
        <v>182</v>
      </c>
      <c r="G23" s="214" t="s">
        <v>199</v>
      </c>
      <c r="H23" s="213" t="s">
        <v>224</v>
      </c>
    </row>
    <row r="24" spans="1:8" ht="25.5">
      <c r="A24" s="213">
        <v>21</v>
      </c>
      <c r="B24" s="214" t="s">
        <v>223</v>
      </c>
      <c r="C24" s="214" t="s">
        <v>196</v>
      </c>
      <c r="D24" s="214" t="s">
        <v>200</v>
      </c>
      <c r="E24" s="214" t="s">
        <v>201</v>
      </c>
      <c r="F24" s="108" t="s">
        <v>182</v>
      </c>
      <c r="G24" s="214" t="s">
        <v>202</v>
      </c>
    </row>
    <row r="25" spans="1:8" ht="25.5">
      <c r="A25" s="213">
        <v>22</v>
      </c>
      <c r="B25" s="214" t="s">
        <v>223</v>
      </c>
      <c r="C25" s="214" t="s">
        <v>196</v>
      </c>
      <c r="D25" s="214" t="s">
        <v>203</v>
      </c>
      <c r="E25" s="214" t="s">
        <v>201</v>
      </c>
      <c r="F25" s="108" t="s">
        <v>182</v>
      </c>
      <c r="G25" s="214" t="s">
        <v>202</v>
      </c>
    </row>
    <row r="26" spans="1:8" ht="25.5">
      <c r="A26" s="213">
        <v>23</v>
      </c>
      <c r="B26" s="214" t="s">
        <v>223</v>
      </c>
      <c r="C26" s="214" t="s">
        <v>196</v>
      </c>
      <c r="D26" s="214" t="s">
        <v>204</v>
      </c>
      <c r="E26" s="214" t="s">
        <v>201</v>
      </c>
      <c r="F26" s="108" t="s">
        <v>182</v>
      </c>
      <c r="G26" s="214" t="s">
        <v>202</v>
      </c>
    </row>
    <row r="27" spans="1:8" ht="25.5">
      <c r="A27" s="213">
        <v>24</v>
      </c>
      <c r="B27" s="214" t="s">
        <v>223</v>
      </c>
      <c r="C27" s="214" t="s">
        <v>196</v>
      </c>
      <c r="D27" s="214" t="s">
        <v>205</v>
      </c>
      <c r="E27" s="214" t="s">
        <v>206</v>
      </c>
      <c r="F27" s="108" t="s">
        <v>182</v>
      </c>
      <c r="G27" s="214" t="s">
        <v>202</v>
      </c>
    </row>
    <row r="28" spans="1:8" ht="25.5">
      <c r="A28" s="213">
        <v>25</v>
      </c>
      <c r="B28" s="214" t="s">
        <v>223</v>
      </c>
      <c r="C28" s="214" t="s">
        <v>196</v>
      </c>
      <c r="D28" s="214" t="s">
        <v>205</v>
      </c>
      <c r="E28" s="214" t="s">
        <v>207</v>
      </c>
      <c r="F28" s="108" t="s">
        <v>182</v>
      </c>
      <c r="G28" s="214" t="s">
        <v>202</v>
      </c>
    </row>
    <row r="29" spans="1:8" ht="25.5">
      <c r="A29" s="213">
        <v>26</v>
      </c>
      <c r="B29" s="214" t="s">
        <v>223</v>
      </c>
      <c r="C29" s="214" t="s">
        <v>196</v>
      </c>
      <c r="D29" s="214" t="s">
        <v>208</v>
      </c>
      <c r="E29" s="214" t="s">
        <v>209</v>
      </c>
      <c r="F29" s="108" t="s">
        <v>182</v>
      </c>
      <c r="G29" s="214" t="s">
        <v>202</v>
      </c>
    </row>
    <row r="30" spans="1:8" ht="38.25">
      <c r="A30" s="213">
        <v>27</v>
      </c>
      <c r="B30" s="214" t="s">
        <v>223</v>
      </c>
      <c r="C30" s="214" t="s">
        <v>196</v>
      </c>
      <c r="D30" s="214" t="s">
        <v>210</v>
      </c>
      <c r="E30" s="214" t="s">
        <v>211</v>
      </c>
      <c r="F30" s="108" t="s">
        <v>182</v>
      </c>
      <c r="G30" s="214" t="s">
        <v>212</v>
      </c>
    </row>
    <row r="31" spans="1:8" ht="38.25">
      <c r="A31" s="213">
        <v>28</v>
      </c>
      <c r="B31" s="214" t="s">
        <v>223</v>
      </c>
      <c r="C31" s="214" t="s">
        <v>196</v>
      </c>
      <c r="D31" s="214" t="s">
        <v>210</v>
      </c>
      <c r="E31" s="214" t="s">
        <v>225</v>
      </c>
      <c r="F31" s="108" t="s">
        <v>182</v>
      </c>
      <c r="G31" s="214" t="s">
        <v>212</v>
      </c>
    </row>
    <row r="32" spans="1:8" ht="25.5">
      <c r="A32" s="213">
        <v>29</v>
      </c>
      <c r="B32" s="214" t="s">
        <v>223</v>
      </c>
      <c r="C32" s="214" t="s">
        <v>196</v>
      </c>
      <c r="D32" s="214" t="s">
        <v>214</v>
      </c>
      <c r="E32" s="214" t="s">
        <v>215</v>
      </c>
      <c r="F32" s="108" t="s">
        <v>182</v>
      </c>
      <c r="G32" s="214" t="s">
        <v>216</v>
      </c>
    </row>
    <row r="33" spans="1:8" ht="25.5">
      <c r="A33" s="213">
        <v>30</v>
      </c>
      <c r="B33" s="214" t="s">
        <v>223</v>
      </c>
      <c r="C33" s="214" t="s">
        <v>196</v>
      </c>
      <c r="D33" s="214" t="s">
        <v>217</v>
      </c>
      <c r="E33" s="214" t="str">
        <f>"Tested using Test "&amp;A34</f>
        <v>Tested using Test 31</v>
      </c>
      <c r="F33" s="108" t="s">
        <v>182</v>
      </c>
      <c r="H33" s="213" t="s">
        <v>226</v>
      </c>
    </row>
    <row r="34" spans="1:8" ht="65.25" customHeight="1">
      <c r="A34" s="213">
        <v>31</v>
      </c>
      <c r="B34" s="213" t="s">
        <v>227</v>
      </c>
      <c r="C34" s="214" t="s">
        <v>196</v>
      </c>
      <c r="D34" s="214" t="s">
        <v>228</v>
      </c>
      <c r="E34" s="214" t="s">
        <v>221</v>
      </c>
      <c r="F34" s="108" t="s">
        <v>182</v>
      </c>
      <c r="G34" s="214" t="s">
        <v>202</v>
      </c>
    </row>
    <row r="35" spans="1:8" ht="63" customHeight="1">
      <c r="A35" s="213">
        <v>32</v>
      </c>
      <c r="B35" s="213" t="s">
        <v>227</v>
      </c>
      <c r="C35" s="214" t="s">
        <v>196</v>
      </c>
      <c r="D35" s="214" t="s">
        <v>228</v>
      </c>
      <c r="E35" s="217" t="s">
        <v>229</v>
      </c>
      <c r="F35" s="108" t="s">
        <v>182</v>
      </c>
      <c r="G35" s="214" t="s">
        <v>202</v>
      </c>
    </row>
    <row r="36" spans="1:8" ht="38.25">
      <c r="A36" s="213">
        <v>33</v>
      </c>
      <c r="B36" s="213" t="s">
        <v>230</v>
      </c>
      <c r="C36" s="214" t="s">
        <v>231</v>
      </c>
      <c r="D36" s="214" t="s">
        <v>193</v>
      </c>
      <c r="E36" s="214" t="s">
        <v>194</v>
      </c>
      <c r="F36" s="108" t="s">
        <v>182</v>
      </c>
      <c r="G36" s="214" t="s">
        <v>202</v>
      </c>
    </row>
    <row r="37" spans="1:8" ht="38.25">
      <c r="A37" s="213">
        <v>34</v>
      </c>
      <c r="B37" s="213" t="s">
        <v>230</v>
      </c>
      <c r="C37" s="214" t="s">
        <v>196</v>
      </c>
      <c r="D37" s="214" t="s">
        <v>197</v>
      </c>
      <c r="E37" s="214" t="s">
        <v>198</v>
      </c>
      <c r="F37" s="108" t="s">
        <v>182</v>
      </c>
      <c r="G37" s="214" t="s">
        <v>199</v>
      </c>
    </row>
    <row r="38" spans="1:8" ht="25.5">
      <c r="A38" s="213">
        <v>35</v>
      </c>
      <c r="B38" s="213" t="s">
        <v>230</v>
      </c>
      <c r="C38" s="214" t="s">
        <v>196</v>
      </c>
      <c r="D38" s="214" t="s">
        <v>200</v>
      </c>
      <c r="E38" s="214" t="s">
        <v>201</v>
      </c>
      <c r="F38" s="108" t="s">
        <v>182</v>
      </c>
      <c r="G38" s="214" t="s">
        <v>202</v>
      </c>
    </row>
    <row r="39" spans="1:8" ht="25.5">
      <c r="A39" s="213">
        <v>36</v>
      </c>
      <c r="B39" s="213" t="s">
        <v>230</v>
      </c>
      <c r="C39" s="214" t="s">
        <v>196</v>
      </c>
      <c r="D39" s="214" t="s">
        <v>203</v>
      </c>
      <c r="E39" s="214" t="s">
        <v>201</v>
      </c>
      <c r="F39" s="108" t="s">
        <v>182</v>
      </c>
      <c r="G39" s="214" t="s">
        <v>202</v>
      </c>
    </row>
    <row r="40" spans="1:8" ht="25.5">
      <c r="A40" s="213">
        <v>37</v>
      </c>
      <c r="B40" s="213" t="s">
        <v>230</v>
      </c>
      <c r="C40" s="214" t="s">
        <v>196</v>
      </c>
      <c r="D40" s="214" t="s">
        <v>204</v>
      </c>
      <c r="E40" s="214" t="s">
        <v>201</v>
      </c>
      <c r="F40" s="108" t="s">
        <v>182</v>
      </c>
      <c r="G40" s="214" t="s">
        <v>202</v>
      </c>
    </row>
    <row r="41" spans="1:8" ht="36" customHeight="1">
      <c r="A41" s="213">
        <v>38</v>
      </c>
      <c r="B41" s="213" t="s">
        <v>230</v>
      </c>
      <c r="C41" s="214" t="s">
        <v>196</v>
      </c>
      <c r="D41" s="214" t="s">
        <v>232</v>
      </c>
      <c r="E41" s="214" t="s">
        <v>233</v>
      </c>
      <c r="F41" s="108" t="s">
        <v>182</v>
      </c>
      <c r="G41" s="214" t="s">
        <v>234</v>
      </c>
    </row>
    <row r="42" spans="1:8" ht="31.5" customHeight="1">
      <c r="A42" s="213">
        <v>39</v>
      </c>
      <c r="B42" s="213" t="s">
        <v>230</v>
      </c>
      <c r="C42" s="214" t="s">
        <v>196</v>
      </c>
      <c r="D42" s="214" t="s">
        <v>208</v>
      </c>
      <c r="E42" s="214" t="s">
        <v>235</v>
      </c>
      <c r="F42" s="108" t="s">
        <v>182</v>
      </c>
      <c r="G42" s="214" t="s">
        <v>234</v>
      </c>
    </row>
    <row r="43" spans="1:8" ht="33.75" customHeight="1">
      <c r="A43" s="213">
        <v>40</v>
      </c>
      <c r="B43" s="213" t="s">
        <v>230</v>
      </c>
      <c r="C43" s="214" t="s">
        <v>196</v>
      </c>
      <c r="D43" s="214" t="s">
        <v>210</v>
      </c>
      <c r="E43" s="214" t="s">
        <v>236</v>
      </c>
      <c r="F43" s="108" t="s">
        <v>182</v>
      </c>
      <c r="G43" s="214" t="s">
        <v>234</v>
      </c>
    </row>
    <row r="44" spans="1:8" ht="30.75" customHeight="1">
      <c r="A44" s="213">
        <v>41</v>
      </c>
      <c r="B44" s="213" t="s">
        <v>230</v>
      </c>
      <c r="C44" s="214" t="s">
        <v>196</v>
      </c>
      <c r="D44" s="214" t="s">
        <v>210</v>
      </c>
      <c r="E44" s="214" t="s">
        <v>237</v>
      </c>
      <c r="F44" s="108" t="s">
        <v>182</v>
      </c>
      <c r="G44" s="214" t="s">
        <v>234</v>
      </c>
    </row>
    <row r="45" spans="1:8" ht="45" customHeight="1">
      <c r="A45" s="213">
        <v>42</v>
      </c>
      <c r="B45" s="213" t="s">
        <v>230</v>
      </c>
      <c r="C45" s="214" t="s">
        <v>196</v>
      </c>
      <c r="D45" s="214" t="s">
        <v>214</v>
      </c>
      <c r="E45" s="214" t="s">
        <v>238</v>
      </c>
      <c r="F45" s="108" t="s">
        <v>182</v>
      </c>
      <c r="G45" s="214" t="s">
        <v>234</v>
      </c>
    </row>
    <row r="46" spans="1:8" ht="38.25">
      <c r="A46" s="213">
        <v>43.1</v>
      </c>
      <c r="B46" s="213" t="s">
        <v>230</v>
      </c>
      <c r="C46" s="214" t="s">
        <v>196</v>
      </c>
      <c r="D46" s="214" t="s">
        <v>217</v>
      </c>
      <c r="E46" s="217" t="s">
        <v>239</v>
      </c>
      <c r="F46" s="108" t="s">
        <v>182</v>
      </c>
    </row>
    <row r="47" spans="1:8" ht="63.75">
      <c r="A47" s="213">
        <v>43.2</v>
      </c>
      <c r="B47" s="213" t="s">
        <v>230</v>
      </c>
      <c r="C47" s="214" t="s">
        <v>196</v>
      </c>
      <c r="D47" s="214" t="s">
        <v>217</v>
      </c>
      <c r="E47" s="214" t="s">
        <v>240</v>
      </c>
      <c r="F47" s="108" t="s">
        <v>182</v>
      </c>
      <c r="H47" s="213" t="s">
        <v>241</v>
      </c>
    </row>
    <row r="48" spans="1:8" ht="51">
      <c r="A48" s="213">
        <v>43.3</v>
      </c>
      <c r="B48" s="213" t="s">
        <v>230</v>
      </c>
      <c r="C48" s="214" t="s">
        <v>196</v>
      </c>
      <c r="D48" s="214" t="s">
        <v>217</v>
      </c>
      <c r="E48" s="214" t="s">
        <v>242</v>
      </c>
      <c r="F48" s="108" t="s">
        <v>182</v>
      </c>
    </row>
    <row r="49" spans="1:8" ht="51">
      <c r="A49" s="213">
        <v>43.4</v>
      </c>
      <c r="B49" s="213" t="s">
        <v>230</v>
      </c>
      <c r="C49" s="214" t="s">
        <v>196</v>
      </c>
      <c r="D49" s="214" t="s">
        <v>217</v>
      </c>
      <c r="E49" s="214" t="s">
        <v>243</v>
      </c>
      <c r="F49" s="108" t="s">
        <v>182</v>
      </c>
    </row>
    <row r="50" spans="1:8">
      <c r="A50" s="213">
        <v>44</v>
      </c>
      <c r="B50" s="213" t="s">
        <v>244</v>
      </c>
      <c r="C50" s="214" t="s">
        <v>196</v>
      </c>
      <c r="D50" s="214" t="s">
        <v>197</v>
      </c>
      <c r="E50" s="214" t="s">
        <v>198</v>
      </c>
      <c r="F50" s="108" t="s">
        <v>182</v>
      </c>
      <c r="G50" s="214" t="s">
        <v>234</v>
      </c>
    </row>
    <row r="51" spans="1:8" ht="25.5">
      <c r="A51" s="213">
        <v>45</v>
      </c>
      <c r="B51" s="213" t="s">
        <v>244</v>
      </c>
      <c r="C51" s="214" t="s">
        <v>196</v>
      </c>
      <c r="D51" s="214" t="s">
        <v>200</v>
      </c>
      <c r="E51" s="214" t="s">
        <v>201</v>
      </c>
      <c r="F51" s="108" t="s">
        <v>182</v>
      </c>
      <c r="G51" s="214" t="s">
        <v>234</v>
      </c>
    </row>
    <row r="52" spans="1:8" ht="25.5">
      <c r="A52" s="213">
        <v>46</v>
      </c>
      <c r="B52" s="213" t="s">
        <v>244</v>
      </c>
      <c r="C52" s="214" t="s">
        <v>196</v>
      </c>
      <c r="D52" s="214" t="s">
        <v>203</v>
      </c>
      <c r="E52" s="214" t="s">
        <v>201</v>
      </c>
      <c r="F52" s="108" t="s">
        <v>182</v>
      </c>
      <c r="G52" s="214" t="s">
        <v>234</v>
      </c>
    </row>
    <row r="53" spans="1:8" ht="25.5">
      <c r="A53" s="213">
        <v>47</v>
      </c>
      <c r="B53" s="213" t="s">
        <v>244</v>
      </c>
      <c r="C53" s="214" t="s">
        <v>196</v>
      </c>
      <c r="D53" s="214" t="s">
        <v>204</v>
      </c>
      <c r="E53" s="214" t="s">
        <v>201</v>
      </c>
      <c r="F53" s="108" t="s">
        <v>182</v>
      </c>
      <c r="G53" s="214" t="s">
        <v>234</v>
      </c>
    </row>
    <row r="54" spans="1:8" ht="25.5">
      <c r="A54" s="213">
        <v>49</v>
      </c>
      <c r="B54" s="213" t="s">
        <v>244</v>
      </c>
      <c r="C54" s="214" t="s">
        <v>196</v>
      </c>
      <c r="D54" s="214" t="s">
        <v>205</v>
      </c>
      <c r="E54" s="214" t="s">
        <v>233</v>
      </c>
      <c r="F54" s="108" t="s">
        <v>182</v>
      </c>
      <c r="G54" s="214" t="s">
        <v>202</v>
      </c>
    </row>
    <row r="55" spans="1:8" ht="25.5">
      <c r="A55" s="213">
        <v>50</v>
      </c>
      <c r="B55" s="213" t="s">
        <v>244</v>
      </c>
      <c r="C55" s="214" t="s">
        <v>196</v>
      </c>
      <c r="D55" s="214" t="s">
        <v>208</v>
      </c>
      <c r="E55" s="214" t="s">
        <v>235</v>
      </c>
      <c r="F55" s="108" t="s">
        <v>182</v>
      </c>
      <c r="G55" s="214" t="s">
        <v>202</v>
      </c>
    </row>
    <row r="56" spans="1:8" ht="25.5">
      <c r="A56" s="213">
        <v>51</v>
      </c>
      <c r="B56" s="213" t="s">
        <v>244</v>
      </c>
      <c r="C56" s="214" t="s">
        <v>196</v>
      </c>
      <c r="D56" s="214" t="s">
        <v>210</v>
      </c>
      <c r="E56" s="214" t="s">
        <v>236</v>
      </c>
      <c r="F56" s="108" t="s">
        <v>182</v>
      </c>
      <c r="G56" s="214" t="s">
        <v>202</v>
      </c>
    </row>
    <row r="57" spans="1:8" ht="25.5">
      <c r="A57" s="213">
        <v>52</v>
      </c>
      <c r="B57" s="213" t="s">
        <v>244</v>
      </c>
      <c r="C57" s="214" t="s">
        <v>196</v>
      </c>
      <c r="D57" s="214" t="s">
        <v>210</v>
      </c>
      <c r="E57" s="214" t="s">
        <v>245</v>
      </c>
      <c r="F57" s="108" t="s">
        <v>182</v>
      </c>
      <c r="G57" s="214" t="s">
        <v>202</v>
      </c>
    </row>
    <row r="58" spans="1:8" ht="38.25">
      <c r="A58" s="213">
        <v>53</v>
      </c>
      <c r="B58" s="213" t="s">
        <v>244</v>
      </c>
      <c r="C58" s="214" t="s">
        <v>196</v>
      </c>
      <c r="D58" s="214" t="s">
        <v>214</v>
      </c>
      <c r="E58" s="214" t="s">
        <v>238</v>
      </c>
      <c r="F58" s="108" t="s">
        <v>182</v>
      </c>
      <c r="G58" s="214" t="s">
        <v>202</v>
      </c>
    </row>
    <row r="59" spans="1:8" ht="38.25">
      <c r="A59" s="213">
        <v>54.1</v>
      </c>
      <c r="B59" s="213" t="s">
        <v>244</v>
      </c>
      <c r="C59" s="214" t="s">
        <v>196</v>
      </c>
      <c r="D59" s="214" t="s">
        <v>217</v>
      </c>
      <c r="E59" s="217" t="s">
        <v>239</v>
      </c>
      <c r="F59" s="108" t="s">
        <v>182</v>
      </c>
    </row>
    <row r="60" spans="1:8" ht="63.75">
      <c r="A60" s="213">
        <v>54.2</v>
      </c>
      <c r="B60" s="213" t="s">
        <v>244</v>
      </c>
      <c r="C60" s="214" t="s">
        <v>196</v>
      </c>
      <c r="D60" s="214" t="s">
        <v>217</v>
      </c>
      <c r="E60" s="214" t="s">
        <v>246</v>
      </c>
      <c r="F60" s="108" t="s">
        <v>182</v>
      </c>
      <c r="H60" s="213" t="s">
        <v>241</v>
      </c>
    </row>
    <row r="61" spans="1:8" ht="51">
      <c r="A61" s="213">
        <v>54.3</v>
      </c>
      <c r="B61" s="213" t="s">
        <v>244</v>
      </c>
      <c r="C61" s="214" t="s">
        <v>196</v>
      </c>
      <c r="D61" s="214" t="s">
        <v>217</v>
      </c>
      <c r="E61" s="214" t="s">
        <v>242</v>
      </c>
      <c r="F61" s="108" t="s">
        <v>182</v>
      </c>
    </row>
    <row r="62" spans="1:8" ht="51">
      <c r="A62" s="213">
        <v>54.4</v>
      </c>
      <c r="B62" s="213" t="s">
        <v>244</v>
      </c>
      <c r="C62" s="214" t="s">
        <v>196</v>
      </c>
      <c r="D62" s="214" t="s">
        <v>217</v>
      </c>
      <c r="E62" s="214" t="s">
        <v>243</v>
      </c>
      <c r="F62" s="108" t="s">
        <v>182</v>
      </c>
    </row>
    <row r="63" spans="1:8" ht="25.5">
      <c r="A63" s="213">
        <v>55</v>
      </c>
      <c r="B63" s="213" t="s">
        <v>247</v>
      </c>
      <c r="D63" s="216" t="s">
        <v>248</v>
      </c>
      <c r="F63" s="108" t="s">
        <v>249</v>
      </c>
    </row>
    <row r="64" spans="1:8" ht="25.5">
      <c r="A64" s="213">
        <v>55.01</v>
      </c>
      <c r="B64" s="213" t="s">
        <v>250</v>
      </c>
      <c r="C64" s="213" t="s">
        <v>251</v>
      </c>
      <c r="D64" s="218" t="s">
        <v>58</v>
      </c>
      <c r="E64" s="219" t="s">
        <v>252</v>
      </c>
      <c r="F64" s="108" t="s">
        <v>182</v>
      </c>
      <c r="G64" s="214" t="s">
        <v>234</v>
      </c>
    </row>
    <row r="65" spans="1:7">
      <c r="A65" s="213">
        <v>55.02</v>
      </c>
      <c r="B65" s="213" t="s">
        <v>250</v>
      </c>
      <c r="C65" s="213" t="s">
        <v>251</v>
      </c>
      <c r="D65" s="220" t="s">
        <v>59</v>
      </c>
      <c r="E65" s="221" t="s">
        <v>253</v>
      </c>
      <c r="F65" s="108" t="s">
        <v>182</v>
      </c>
      <c r="G65" s="214" t="s">
        <v>234</v>
      </c>
    </row>
    <row r="66" spans="1:7">
      <c r="A66" s="213">
        <v>55.03</v>
      </c>
      <c r="B66" s="213" t="s">
        <v>250</v>
      </c>
      <c r="C66" s="213" t="s">
        <v>251</v>
      </c>
      <c r="D66" s="220" t="s">
        <v>60</v>
      </c>
      <c r="E66" s="221" t="s">
        <v>253</v>
      </c>
      <c r="F66" s="108" t="s">
        <v>182</v>
      </c>
      <c r="G66" s="214" t="s">
        <v>234</v>
      </c>
    </row>
    <row r="67" spans="1:7">
      <c r="A67" s="213">
        <v>55.04</v>
      </c>
      <c r="B67" s="213" t="s">
        <v>250</v>
      </c>
      <c r="C67" s="213" t="s">
        <v>251</v>
      </c>
      <c r="D67" s="220" t="s">
        <v>61</v>
      </c>
      <c r="E67" s="221" t="s">
        <v>253</v>
      </c>
      <c r="F67" s="108" t="s">
        <v>182</v>
      </c>
      <c r="G67" s="214" t="s">
        <v>234</v>
      </c>
    </row>
    <row r="68" spans="1:7">
      <c r="A68" s="213">
        <v>55.05</v>
      </c>
      <c r="B68" s="213" t="s">
        <v>250</v>
      </c>
      <c r="C68" s="213" t="s">
        <v>251</v>
      </c>
      <c r="D68" s="220" t="s">
        <v>62</v>
      </c>
      <c r="E68" s="221" t="s">
        <v>253</v>
      </c>
      <c r="F68" s="108" t="s">
        <v>182</v>
      </c>
      <c r="G68" s="214" t="s">
        <v>202</v>
      </c>
    </row>
    <row r="69" spans="1:7">
      <c r="A69" s="213">
        <v>55.06</v>
      </c>
      <c r="B69" s="213" t="s">
        <v>250</v>
      </c>
      <c r="C69" s="213" t="s">
        <v>251</v>
      </c>
      <c r="D69" s="220" t="s">
        <v>63</v>
      </c>
      <c r="E69" s="221" t="s">
        <v>253</v>
      </c>
      <c r="F69" s="108" t="s">
        <v>182</v>
      </c>
      <c r="G69" s="214" t="s">
        <v>202</v>
      </c>
    </row>
    <row r="70" spans="1:7">
      <c r="A70" s="213">
        <v>55.07</v>
      </c>
      <c r="B70" s="213" t="s">
        <v>250</v>
      </c>
      <c r="C70" s="213" t="s">
        <v>251</v>
      </c>
      <c r="D70" s="220" t="s">
        <v>64</v>
      </c>
      <c r="E70" s="221" t="s">
        <v>253</v>
      </c>
      <c r="F70" s="108" t="s">
        <v>182</v>
      </c>
      <c r="G70" s="214" t="s">
        <v>234</v>
      </c>
    </row>
    <row r="71" spans="1:7" ht="25.5">
      <c r="A71" s="213">
        <v>55.08</v>
      </c>
      <c r="B71" s="213" t="s">
        <v>250</v>
      </c>
      <c r="C71" s="213" t="s">
        <v>251</v>
      </c>
      <c r="D71" s="220" t="s">
        <v>65</v>
      </c>
      <c r="E71" s="219" t="s">
        <v>254</v>
      </c>
      <c r="F71" s="108" t="s">
        <v>182</v>
      </c>
      <c r="G71" s="214" t="s">
        <v>234</v>
      </c>
    </row>
    <row r="72" spans="1:7" ht="63.75">
      <c r="A72" s="213">
        <v>55.09</v>
      </c>
      <c r="B72" s="213" t="s">
        <v>250</v>
      </c>
      <c r="C72" s="213" t="s">
        <v>251</v>
      </c>
      <c r="D72" s="220" t="s">
        <v>98</v>
      </c>
      <c r="E72" s="224" t="s">
        <v>255</v>
      </c>
      <c r="F72" s="108" t="s">
        <v>182</v>
      </c>
      <c r="G72" s="214" t="s">
        <v>256</v>
      </c>
    </row>
    <row r="73" spans="1:7" ht="25.5">
      <c r="A73" s="213">
        <v>55.1</v>
      </c>
      <c r="B73" s="213" t="s">
        <v>250</v>
      </c>
      <c r="C73" s="213" t="s">
        <v>251</v>
      </c>
      <c r="D73" s="220" t="s">
        <v>67</v>
      </c>
      <c r="E73" s="219" t="s">
        <v>257</v>
      </c>
      <c r="F73" s="108" t="s">
        <v>182</v>
      </c>
      <c r="G73" s="214" t="s">
        <v>202</v>
      </c>
    </row>
    <row r="74" spans="1:7" ht="38.25">
      <c r="A74" s="213">
        <v>55.11</v>
      </c>
      <c r="B74" s="213" t="s">
        <v>250</v>
      </c>
      <c r="C74" s="213" t="s">
        <v>251</v>
      </c>
      <c r="D74" s="222" t="s">
        <v>258</v>
      </c>
      <c r="E74" s="219" t="s">
        <v>259</v>
      </c>
      <c r="F74" s="108" t="s">
        <v>182</v>
      </c>
      <c r="G74" s="214" t="s">
        <v>202</v>
      </c>
    </row>
    <row r="75" spans="1:7" ht="38.25">
      <c r="A75" s="213">
        <v>55.120000000000097</v>
      </c>
      <c r="B75" s="213" t="s">
        <v>250</v>
      </c>
      <c r="C75" s="213" t="s">
        <v>251</v>
      </c>
      <c r="D75" s="220" t="s">
        <v>260</v>
      </c>
      <c r="E75" s="219" t="s">
        <v>261</v>
      </c>
      <c r="F75" s="108" t="s">
        <v>182</v>
      </c>
      <c r="G75" s="214" t="s">
        <v>202</v>
      </c>
    </row>
    <row r="76" spans="1:7" ht="63.75">
      <c r="A76" s="213">
        <v>55.130000000000102</v>
      </c>
      <c r="B76" s="213" t="s">
        <v>250</v>
      </c>
      <c r="C76" s="213" t="s">
        <v>251</v>
      </c>
      <c r="D76" s="220" t="s">
        <v>68</v>
      </c>
      <c r="E76" s="219" t="s">
        <v>262</v>
      </c>
      <c r="F76" s="108" t="s">
        <v>182</v>
      </c>
      <c r="G76" s="214" t="s">
        <v>234</v>
      </c>
    </row>
    <row r="77" spans="1:7" ht="38.25">
      <c r="A77" s="213">
        <v>55.1400000000001</v>
      </c>
      <c r="B77" s="213" t="s">
        <v>263</v>
      </c>
      <c r="C77" s="213" t="s">
        <v>251</v>
      </c>
      <c r="D77" s="220" t="s">
        <v>71</v>
      </c>
      <c r="E77" s="219" t="s">
        <v>264</v>
      </c>
      <c r="F77" s="108" t="s">
        <v>182</v>
      </c>
      <c r="G77" s="214" t="s">
        <v>202</v>
      </c>
    </row>
    <row r="78" spans="1:7" ht="63.75">
      <c r="B78" s="213" t="s">
        <v>265</v>
      </c>
      <c r="C78" s="213" t="s">
        <v>251</v>
      </c>
      <c r="D78" s="220" t="s">
        <v>71</v>
      </c>
      <c r="E78" s="219" t="s">
        <v>266</v>
      </c>
      <c r="F78" s="108" t="s">
        <v>182</v>
      </c>
    </row>
    <row r="79" spans="1:7" ht="25.5">
      <c r="A79" s="213">
        <v>55.150000000000098</v>
      </c>
      <c r="B79" s="213" t="s">
        <v>250</v>
      </c>
      <c r="C79" s="213" t="s">
        <v>251</v>
      </c>
      <c r="D79" s="220" t="s">
        <v>70</v>
      </c>
      <c r="E79" s="219" t="s">
        <v>267</v>
      </c>
      <c r="F79" s="108" t="s">
        <v>182</v>
      </c>
      <c r="G79" s="214" t="s">
        <v>268</v>
      </c>
    </row>
    <row r="80" spans="1:7" ht="25.5">
      <c r="A80" s="213">
        <v>55.160000000000103</v>
      </c>
      <c r="B80" s="213" t="s">
        <v>250</v>
      </c>
      <c r="C80" s="213" t="s">
        <v>251</v>
      </c>
      <c r="D80" s="220" t="s">
        <v>69</v>
      </c>
      <c r="E80" s="219" t="s">
        <v>267</v>
      </c>
      <c r="F80" s="108" t="s">
        <v>182</v>
      </c>
      <c r="G80" s="214" t="s">
        <v>268</v>
      </c>
    </row>
    <row r="81" spans="1:7" ht="38.25">
      <c r="A81" s="213">
        <v>55.170000000000101</v>
      </c>
      <c r="B81" s="213" t="s">
        <v>250</v>
      </c>
      <c r="C81" s="213" t="s">
        <v>251</v>
      </c>
      <c r="D81" s="220" t="s">
        <v>99</v>
      </c>
      <c r="E81" s="219" t="s">
        <v>267</v>
      </c>
      <c r="F81" s="108" t="s">
        <v>182</v>
      </c>
      <c r="G81" s="214" t="s">
        <v>269</v>
      </c>
    </row>
    <row r="82" spans="1:7" ht="38.25">
      <c r="A82" s="213">
        <v>55.180000000000099</v>
      </c>
      <c r="B82" s="213" t="s">
        <v>250</v>
      </c>
      <c r="C82" s="213" t="s">
        <v>251</v>
      </c>
      <c r="D82" s="220" t="s">
        <v>270</v>
      </c>
      <c r="E82" s="219" t="s">
        <v>267</v>
      </c>
      <c r="F82" s="108" t="s">
        <v>182</v>
      </c>
      <c r="G82" s="214" t="s">
        <v>271</v>
      </c>
    </row>
    <row r="83" spans="1:7">
      <c r="A83" s="213">
        <v>55.190000000000097</v>
      </c>
      <c r="B83" s="213" t="s">
        <v>250</v>
      </c>
      <c r="C83" s="213" t="s">
        <v>251</v>
      </c>
      <c r="D83" s="220" t="s">
        <v>72</v>
      </c>
      <c r="E83" s="223" t="s">
        <v>272</v>
      </c>
      <c r="F83" s="108" t="s">
        <v>182</v>
      </c>
      <c r="G83" s="214" t="s">
        <v>202</v>
      </c>
    </row>
    <row r="84" spans="1:7">
      <c r="A84" s="213">
        <v>55.200000000000102</v>
      </c>
      <c r="B84" s="213" t="s">
        <v>250</v>
      </c>
      <c r="C84" s="213" t="s">
        <v>251</v>
      </c>
      <c r="D84" s="220" t="s">
        <v>73</v>
      </c>
      <c r="E84" s="223" t="s">
        <v>273</v>
      </c>
      <c r="F84" s="108" t="s">
        <v>182</v>
      </c>
      <c r="G84" s="214" t="s">
        <v>202</v>
      </c>
    </row>
    <row r="85" spans="1:7">
      <c r="A85" s="213">
        <v>55.2100000000001</v>
      </c>
      <c r="B85" s="213" t="s">
        <v>250</v>
      </c>
      <c r="C85" s="213" t="s">
        <v>251</v>
      </c>
      <c r="D85" s="220" t="s">
        <v>74</v>
      </c>
      <c r="E85" s="223" t="s">
        <v>274</v>
      </c>
      <c r="F85" s="108" t="s">
        <v>182</v>
      </c>
      <c r="G85" s="214" t="s">
        <v>202</v>
      </c>
    </row>
    <row r="86" spans="1:7">
      <c r="A86" s="213">
        <v>55.220000000000098</v>
      </c>
      <c r="B86" s="213" t="s">
        <v>250</v>
      </c>
      <c r="C86" s="213" t="s">
        <v>251</v>
      </c>
      <c r="D86" s="220" t="s">
        <v>75</v>
      </c>
      <c r="E86" s="223" t="s">
        <v>275</v>
      </c>
      <c r="F86" s="108" t="s">
        <v>182</v>
      </c>
      <c r="G86" s="214" t="s">
        <v>202</v>
      </c>
    </row>
    <row r="87" spans="1:7">
      <c r="A87" s="213">
        <v>55.230000000000103</v>
      </c>
      <c r="B87" s="213" t="s">
        <v>250</v>
      </c>
      <c r="C87" s="213" t="s">
        <v>251</v>
      </c>
      <c r="D87" s="220" t="s">
        <v>76</v>
      </c>
      <c r="E87" s="223" t="s">
        <v>276</v>
      </c>
      <c r="F87" s="108" t="s">
        <v>182</v>
      </c>
      <c r="G87" s="214" t="s">
        <v>202</v>
      </c>
    </row>
    <row r="88" spans="1:7">
      <c r="A88" s="213">
        <v>55.240000000000101</v>
      </c>
      <c r="B88" s="213" t="s">
        <v>250</v>
      </c>
      <c r="C88" s="213" t="s">
        <v>251</v>
      </c>
      <c r="D88" s="220" t="s">
        <v>78</v>
      </c>
      <c r="E88" s="223" t="s">
        <v>273</v>
      </c>
      <c r="F88" s="108" t="s">
        <v>182</v>
      </c>
      <c r="G88" s="214" t="s">
        <v>202</v>
      </c>
    </row>
    <row r="89" spans="1:7">
      <c r="A89" s="213">
        <v>55.250000000000099</v>
      </c>
      <c r="B89" s="213" t="s">
        <v>250</v>
      </c>
      <c r="C89" s="213" t="s">
        <v>251</v>
      </c>
      <c r="D89" s="220" t="s">
        <v>79</v>
      </c>
      <c r="E89" s="223" t="s">
        <v>277</v>
      </c>
      <c r="F89" s="108" t="s">
        <v>182</v>
      </c>
      <c r="G89" s="214" t="s">
        <v>202</v>
      </c>
    </row>
    <row r="90" spans="1:7" ht="38.25">
      <c r="A90" s="213">
        <v>56</v>
      </c>
      <c r="B90" s="213" t="s">
        <v>278</v>
      </c>
      <c r="C90" s="214" t="s">
        <v>279</v>
      </c>
      <c r="E90" s="214" t="s">
        <v>280</v>
      </c>
      <c r="F90" s="108" t="s">
        <v>182</v>
      </c>
      <c r="G90" s="214" t="s">
        <v>281</v>
      </c>
    </row>
    <row r="91" spans="1:7" ht="25.5">
      <c r="A91" s="213">
        <v>57</v>
      </c>
      <c r="B91" s="213" t="s">
        <v>278</v>
      </c>
      <c r="E91" s="214" t="s">
        <v>282</v>
      </c>
      <c r="F91" s="108" t="s">
        <v>182</v>
      </c>
      <c r="G91" s="214" t="s">
        <v>202</v>
      </c>
    </row>
    <row r="92" spans="1:7">
      <c r="A92" s="213">
        <v>58</v>
      </c>
      <c r="B92" s="213" t="s">
        <v>230</v>
      </c>
      <c r="C92" s="214" t="s">
        <v>283</v>
      </c>
      <c r="E92" s="214" t="s">
        <v>284</v>
      </c>
      <c r="F92" s="108" t="s">
        <v>182</v>
      </c>
    </row>
    <row r="93" spans="1:7">
      <c r="A93" s="213">
        <v>59</v>
      </c>
      <c r="B93" s="213" t="s">
        <v>244</v>
      </c>
      <c r="C93" s="214" t="s">
        <v>283</v>
      </c>
      <c r="E93" s="214" t="s">
        <v>285</v>
      </c>
      <c r="F93" s="108" t="s">
        <v>182</v>
      </c>
    </row>
    <row r="94" spans="1:7" ht="63.75">
      <c r="A94" s="213">
        <v>60</v>
      </c>
      <c r="B94" s="213" t="s">
        <v>230</v>
      </c>
      <c r="C94" s="214" t="s">
        <v>286</v>
      </c>
      <c r="D94" s="214" t="s">
        <v>287</v>
      </c>
      <c r="E94" s="217" t="s">
        <v>288</v>
      </c>
      <c r="F94" s="108" t="s">
        <v>182</v>
      </c>
    </row>
    <row r="95" spans="1:7" ht="63.75">
      <c r="A95" s="213">
        <v>61</v>
      </c>
      <c r="B95" s="213" t="s">
        <v>244</v>
      </c>
      <c r="C95" s="214" t="s">
        <v>286</v>
      </c>
      <c r="D95" s="214" t="s">
        <v>287</v>
      </c>
      <c r="E95" s="217" t="s">
        <v>288</v>
      </c>
      <c r="F95" s="108" t="s">
        <v>182</v>
      </c>
    </row>
    <row r="96" spans="1:7" ht="38.25">
      <c r="A96" s="213">
        <v>62</v>
      </c>
      <c r="B96" s="214" t="s">
        <v>289</v>
      </c>
      <c r="C96" s="214" t="s">
        <v>290</v>
      </c>
      <c r="E96" s="217" t="s">
        <v>239</v>
      </c>
      <c r="F96" s="108" t="s">
        <v>182</v>
      </c>
    </row>
  </sheetData>
  <autoFilter ref="A3:G3" xr:uid="{B85F50EF-0E07-4D8B-B70B-13733318C996}"/>
  <mergeCells count="1">
    <mergeCell ref="F2:G2"/>
  </mergeCells>
  <conditionalFormatting sqref="F5:F96">
    <cfRule type="containsText" dxfId="14" priority="1" stopIfTrue="1" operator="containsText" text="Pass">
      <formula>NOT(ISERROR(SEARCH("Pass",F5)))</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B2:E19"/>
  <sheetViews>
    <sheetView workbookViewId="0"/>
  </sheetViews>
  <sheetFormatPr defaultRowHeight="12.75"/>
  <cols>
    <col min="2" max="4" width="33.5703125" customWidth="1"/>
    <col min="5" max="5" width="32.42578125" style="104" customWidth="1"/>
  </cols>
  <sheetData>
    <row r="2" spans="2:5" ht="15">
      <c r="B2" s="105" t="s">
        <v>291</v>
      </c>
      <c r="C2" s="105" t="s">
        <v>292</v>
      </c>
      <c r="D2" s="138" t="s">
        <v>293</v>
      </c>
      <c r="E2" s="101" t="s">
        <v>294</v>
      </c>
    </row>
    <row r="3" spans="2:5" ht="25.5">
      <c r="B3" s="136" t="s">
        <v>295</v>
      </c>
      <c r="C3" s="108" t="s">
        <v>296</v>
      </c>
      <c r="D3" s="137" t="s">
        <v>297</v>
      </c>
      <c r="E3" s="135" t="s">
        <v>298</v>
      </c>
    </row>
    <row r="4" spans="2:5" ht="76.5">
      <c r="B4" s="136" t="s">
        <v>295</v>
      </c>
      <c r="C4" s="99" t="s">
        <v>299</v>
      </c>
      <c r="D4" s="135" t="s">
        <v>300</v>
      </c>
      <c r="E4" s="135" t="s">
        <v>301</v>
      </c>
    </row>
    <row r="5" spans="2:5">
      <c r="B5" s="136" t="s">
        <v>295</v>
      </c>
      <c r="C5" s="108" t="s">
        <v>302</v>
      </c>
      <c r="D5" s="135" t="s">
        <v>303</v>
      </c>
      <c r="E5" s="135" t="s">
        <v>304</v>
      </c>
    </row>
    <row r="6" spans="2:5">
      <c r="B6" s="136" t="s">
        <v>295</v>
      </c>
      <c r="C6" s="108" t="s">
        <v>305</v>
      </c>
      <c r="D6" s="135" t="s">
        <v>306</v>
      </c>
      <c r="E6" s="135" t="s">
        <v>304</v>
      </c>
    </row>
    <row r="7" spans="2:5">
      <c r="B7" s="136" t="s">
        <v>295</v>
      </c>
      <c r="C7" s="108" t="s">
        <v>307</v>
      </c>
      <c r="D7" s="135" t="s">
        <v>308</v>
      </c>
      <c r="E7" s="135" t="s">
        <v>304</v>
      </c>
    </row>
    <row r="8" spans="2:5" ht="51">
      <c r="B8" s="136" t="s">
        <v>295</v>
      </c>
      <c r="C8" s="99" t="s">
        <v>309</v>
      </c>
      <c r="D8" s="135" t="s">
        <v>310</v>
      </c>
      <c r="E8" s="135" t="s">
        <v>311</v>
      </c>
    </row>
    <row r="9" spans="2:5" ht="51">
      <c r="B9" s="136" t="s">
        <v>295</v>
      </c>
      <c r="C9" s="99" t="s">
        <v>312</v>
      </c>
      <c r="D9" s="135" t="s">
        <v>313</v>
      </c>
      <c r="E9" s="135" t="s">
        <v>311</v>
      </c>
    </row>
    <row r="10" spans="2:5" ht="51">
      <c r="B10" s="136" t="s">
        <v>295</v>
      </c>
      <c r="C10" s="99" t="s">
        <v>314</v>
      </c>
      <c r="D10" s="135" t="s">
        <v>315</v>
      </c>
      <c r="E10" s="135" t="s">
        <v>316</v>
      </c>
    </row>
    <row r="11" spans="2:5" ht="25.5">
      <c r="B11" s="136" t="s">
        <v>317</v>
      </c>
      <c r="C11" s="108" t="s">
        <v>296</v>
      </c>
      <c r="D11" s="137" t="s">
        <v>297</v>
      </c>
      <c r="E11" s="135" t="s">
        <v>298</v>
      </c>
    </row>
    <row r="12" spans="2:5">
      <c r="B12" s="136" t="s">
        <v>317</v>
      </c>
      <c r="C12" s="108" t="s">
        <v>318</v>
      </c>
      <c r="D12" s="135" t="s">
        <v>319</v>
      </c>
      <c r="E12" s="135" t="s">
        <v>320</v>
      </c>
    </row>
    <row r="13" spans="2:5">
      <c r="B13" s="136" t="s">
        <v>317</v>
      </c>
      <c r="C13" s="103" t="s">
        <v>321</v>
      </c>
      <c r="D13" s="135" t="s">
        <v>303</v>
      </c>
      <c r="E13" s="135" t="s">
        <v>304</v>
      </c>
    </row>
    <row r="14" spans="2:5">
      <c r="B14" s="136" t="s">
        <v>317</v>
      </c>
      <c r="C14" s="99" t="s">
        <v>322</v>
      </c>
      <c r="D14" s="135" t="s">
        <v>306</v>
      </c>
      <c r="E14" s="135" t="s">
        <v>304</v>
      </c>
    </row>
    <row r="15" spans="2:5">
      <c r="B15" s="136" t="s">
        <v>317</v>
      </c>
      <c r="C15" s="99" t="s">
        <v>323</v>
      </c>
      <c r="D15" s="135" t="s">
        <v>308</v>
      </c>
      <c r="E15" s="135" t="s">
        <v>304</v>
      </c>
    </row>
    <row r="16" spans="2:5" ht="76.5">
      <c r="B16" s="136" t="s">
        <v>176</v>
      </c>
      <c r="C16" s="99"/>
      <c r="D16" s="135" t="s">
        <v>324</v>
      </c>
      <c r="E16" s="135" t="s">
        <v>325</v>
      </c>
    </row>
    <row r="17" spans="2:5" ht="25.5">
      <c r="B17" s="136" t="s">
        <v>326</v>
      </c>
      <c r="C17" s="99" t="s">
        <v>327</v>
      </c>
      <c r="D17" s="137" t="s">
        <v>297</v>
      </c>
      <c r="E17" s="135" t="s">
        <v>298</v>
      </c>
    </row>
    <row r="18" spans="2:5" ht="76.5">
      <c r="B18" s="136" t="s">
        <v>317</v>
      </c>
      <c r="C18" s="99" t="s">
        <v>328</v>
      </c>
      <c r="D18" s="135" t="s">
        <v>329</v>
      </c>
      <c r="E18" s="135" t="s">
        <v>311</v>
      </c>
    </row>
    <row r="19" spans="2:5" ht="25.5">
      <c r="B19" s="136" t="s">
        <v>326</v>
      </c>
      <c r="C19" s="99" t="s">
        <v>330</v>
      </c>
      <c r="D19" s="135" t="s">
        <v>331</v>
      </c>
      <c r="E19" s="135" t="s">
        <v>332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E24"/>
  <sheetViews>
    <sheetView workbookViewId="0"/>
  </sheetViews>
  <sheetFormatPr defaultRowHeight="12.75"/>
  <cols>
    <col min="1" max="1" width="13" customWidth="1"/>
    <col min="2" max="2" width="28.5703125" customWidth="1"/>
    <col min="3" max="3" width="9.5703125" customWidth="1"/>
    <col min="4" max="4" width="61.5703125" style="104" bestFit="1" customWidth="1"/>
    <col min="5" max="5" width="28.140625" style="104" customWidth="1"/>
  </cols>
  <sheetData>
    <row r="1" spans="1:5" ht="15">
      <c r="C1" s="352" t="s">
        <v>333</v>
      </c>
      <c r="D1" s="353"/>
      <c r="E1" s="102" t="s">
        <v>334</v>
      </c>
    </row>
    <row r="2" spans="1:5" s="107" customFormat="1" ht="15">
      <c r="A2" s="105" t="s">
        <v>291</v>
      </c>
      <c r="B2" s="105" t="s">
        <v>335</v>
      </c>
      <c r="C2" s="106" t="s">
        <v>172</v>
      </c>
      <c r="D2" s="106" t="s">
        <v>336</v>
      </c>
      <c r="E2" s="106"/>
    </row>
    <row r="3" spans="1:5" s="107" customFormat="1" ht="12.75" customHeight="1">
      <c r="A3" s="351" t="s">
        <v>337</v>
      </c>
      <c r="B3" s="108" t="s">
        <v>338</v>
      </c>
      <c r="C3" s="108" t="s">
        <v>339</v>
      </c>
      <c r="D3" s="108" t="s">
        <v>340</v>
      </c>
      <c r="E3" s="103" t="s">
        <v>304</v>
      </c>
    </row>
    <row r="4" spans="1:5" s="107" customFormat="1" ht="25.5">
      <c r="A4" s="351"/>
      <c r="B4" s="108" t="s">
        <v>341</v>
      </c>
      <c r="C4" s="108" t="s">
        <v>339</v>
      </c>
      <c r="D4" s="103" t="s">
        <v>342</v>
      </c>
      <c r="E4" s="103" t="s">
        <v>304</v>
      </c>
    </row>
    <row r="5" spans="1:5" s="107" customFormat="1" ht="38.25">
      <c r="A5" s="351"/>
      <c r="B5" s="108" t="s">
        <v>176</v>
      </c>
      <c r="C5" s="108" t="s">
        <v>339</v>
      </c>
      <c r="D5" s="103" t="s">
        <v>343</v>
      </c>
      <c r="E5" s="103" t="s">
        <v>304</v>
      </c>
    </row>
    <row r="6" spans="1:5" s="107" customFormat="1" ht="25.5">
      <c r="A6" s="351"/>
      <c r="B6" s="108" t="s">
        <v>176</v>
      </c>
      <c r="C6" s="108" t="s">
        <v>339</v>
      </c>
      <c r="D6" s="103" t="s">
        <v>344</v>
      </c>
      <c r="E6" s="103" t="s">
        <v>345</v>
      </c>
    </row>
    <row r="7" spans="1:5" s="107" customFormat="1" ht="38.25">
      <c r="A7" s="351"/>
      <c r="B7" s="103" t="s">
        <v>346</v>
      </c>
      <c r="C7" s="108" t="s">
        <v>182</v>
      </c>
      <c r="D7" s="108"/>
      <c r="E7" s="103"/>
    </row>
    <row r="8" spans="1:5" s="107" customFormat="1">
      <c r="A8" s="130"/>
      <c r="B8" s="131"/>
      <c r="E8" s="131"/>
    </row>
    <row r="9" spans="1:5">
      <c r="C9" s="354" t="s">
        <v>347</v>
      </c>
      <c r="D9" s="355"/>
      <c r="E9" s="356"/>
    </row>
    <row r="10" spans="1:5" s="107" customFormat="1" ht="15">
      <c r="A10" s="105" t="s">
        <v>291</v>
      </c>
      <c r="B10" s="105" t="s">
        <v>335</v>
      </c>
      <c r="C10" s="106" t="s">
        <v>172</v>
      </c>
      <c r="D10" s="106" t="s">
        <v>336</v>
      </c>
      <c r="E10" s="106" t="s">
        <v>348</v>
      </c>
    </row>
    <row r="11" spans="1:5" s="107" customFormat="1" ht="89.25">
      <c r="A11" s="351" t="s">
        <v>349</v>
      </c>
      <c r="B11" s="108" t="s">
        <v>350</v>
      </c>
      <c r="C11" s="108" t="s">
        <v>339</v>
      </c>
      <c r="D11" s="128" t="s">
        <v>351</v>
      </c>
      <c r="E11" s="103" t="s">
        <v>352</v>
      </c>
    </row>
    <row r="12" spans="1:5" s="107" customFormat="1" ht="128.25" customHeight="1">
      <c r="A12" s="351"/>
      <c r="B12" s="108" t="s">
        <v>353</v>
      </c>
      <c r="C12" s="108" t="s">
        <v>339</v>
      </c>
      <c r="D12" s="128" t="s">
        <v>354</v>
      </c>
      <c r="E12" s="103" t="s">
        <v>355</v>
      </c>
    </row>
    <row r="13" spans="1:5" s="107" customFormat="1">
      <c r="A13" s="351"/>
      <c r="B13" s="108" t="s">
        <v>356</v>
      </c>
      <c r="C13" s="108" t="s">
        <v>182</v>
      </c>
      <c r="D13" s="128"/>
      <c r="E13" s="103"/>
    </row>
    <row r="14" spans="1:5" s="107" customFormat="1" ht="153">
      <c r="A14" s="351"/>
      <c r="B14" s="108" t="s">
        <v>57</v>
      </c>
      <c r="C14" s="108" t="s">
        <v>339</v>
      </c>
      <c r="D14" s="128" t="s">
        <v>357</v>
      </c>
      <c r="E14" s="103" t="s">
        <v>358</v>
      </c>
    </row>
    <row r="15" spans="1:5" s="107" customFormat="1">
      <c r="A15" s="351"/>
      <c r="B15" s="103" t="s">
        <v>359</v>
      </c>
      <c r="C15" s="108" t="s">
        <v>182</v>
      </c>
      <c r="D15" s="128" t="s">
        <v>360</v>
      </c>
      <c r="E15" s="103"/>
    </row>
    <row r="16" spans="1:5" s="107" customFormat="1" ht="114.75">
      <c r="A16" s="351"/>
      <c r="B16" s="108" t="s">
        <v>361</v>
      </c>
      <c r="C16" s="108" t="s">
        <v>339</v>
      </c>
      <c r="D16" s="128" t="s">
        <v>362</v>
      </c>
      <c r="E16" s="103" t="s">
        <v>355</v>
      </c>
    </row>
    <row r="17" spans="1:5" s="107" customFormat="1" ht="76.5">
      <c r="A17" s="351"/>
      <c r="B17" s="108" t="s">
        <v>363</v>
      </c>
      <c r="C17" s="108" t="s">
        <v>339</v>
      </c>
      <c r="D17" s="128" t="s">
        <v>364</v>
      </c>
      <c r="E17" s="103"/>
    </row>
    <row r="19" spans="1:5" ht="15">
      <c r="A19" s="105" t="s">
        <v>291</v>
      </c>
      <c r="B19" s="105" t="s">
        <v>335</v>
      </c>
      <c r="C19" s="106" t="s">
        <v>172</v>
      </c>
      <c r="D19" s="106" t="s">
        <v>336</v>
      </c>
      <c r="E19" s="106" t="s">
        <v>348</v>
      </c>
    </row>
    <row r="20" spans="1:5">
      <c r="A20" s="351" t="s">
        <v>326</v>
      </c>
      <c r="B20" s="108" t="s">
        <v>350</v>
      </c>
      <c r="C20" s="108" t="s">
        <v>182</v>
      </c>
      <c r="D20" s="128"/>
      <c r="E20" s="103"/>
    </row>
    <row r="21" spans="1:5" ht="25.5">
      <c r="A21" s="351"/>
      <c r="B21" s="108" t="s">
        <v>353</v>
      </c>
      <c r="C21" s="108" t="s">
        <v>339</v>
      </c>
      <c r="D21" s="128" t="s">
        <v>365</v>
      </c>
      <c r="E21" s="103" t="s">
        <v>355</v>
      </c>
    </row>
    <row r="22" spans="1:5">
      <c r="A22" s="351"/>
      <c r="B22" s="108" t="s">
        <v>356</v>
      </c>
      <c r="C22" s="108" t="s">
        <v>182</v>
      </c>
      <c r="D22" s="128"/>
      <c r="E22" s="103"/>
    </row>
    <row r="23" spans="1:5" ht="25.5">
      <c r="A23" s="351"/>
      <c r="B23" s="108" t="s">
        <v>57</v>
      </c>
      <c r="C23" s="108" t="s">
        <v>339</v>
      </c>
      <c r="D23" s="128" t="s">
        <v>366</v>
      </c>
      <c r="E23" s="103" t="s">
        <v>355</v>
      </c>
    </row>
    <row r="24" spans="1:5">
      <c r="A24" s="351"/>
      <c r="B24" s="108" t="s">
        <v>363</v>
      </c>
      <c r="C24" s="108" t="s">
        <v>182</v>
      </c>
      <c r="D24" s="128"/>
      <c r="E24" s="103"/>
    </row>
  </sheetData>
  <mergeCells count="5">
    <mergeCell ref="A3:A7"/>
    <mergeCell ref="C1:D1"/>
    <mergeCell ref="A11:A17"/>
    <mergeCell ref="C9:E9"/>
    <mergeCell ref="A20:A24"/>
  </mergeCells>
  <conditionalFormatting sqref="C3:C6">
    <cfRule type="containsText" dxfId="13" priority="16" operator="containsText" text="Fail">
      <formula>NOT(ISERROR(SEARCH("Fail",C3)))</formula>
    </cfRule>
    <cfRule type="containsText" dxfId="12" priority="17" operator="containsText" text="Pass">
      <formula>NOT(ISERROR(SEARCH("Pass",C3)))</formula>
    </cfRule>
  </conditionalFormatting>
  <conditionalFormatting sqref="C11:C16">
    <cfRule type="containsText" dxfId="11" priority="11" operator="containsText" text="Fail">
      <formula>NOT(ISERROR(SEARCH("Fail",C11)))</formula>
    </cfRule>
    <cfRule type="containsText" dxfId="10" priority="12" operator="containsText" text="Pass">
      <formula>NOT(ISERROR(SEARCH("Pass",C11)))</formula>
    </cfRule>
  </conditionalFormatting>
  <conditionalFormatting sqref="C11:C18">
    <cfRule type="containsText" dxfId="9" priority="10" stopIfTrue="1" operator="containsText" text="Pass">
      <formula>NOT(ISERROR(SEARCH("Pass",C11)))</formula>
    </cfRule>
  </conditionalFormatting>
  <conditionalFormatting sqref="C17">
    <cfRule type="containsText" dxfId="8" priority="8" operator="containsText" text="Fail">
      <formula>NOT(ISERROR(SEARCH("Fail",C17)))</formula>
    </cfRule>
    <cfRule type="containsText" dxfId="7" priority="9" operator="containsText" text="Pass">
      <formula>NOT(ISERROR(SEARCH("Pass",C17)))</formula>
    </cfRule>
  </conditionalFormatting>
  <conditionalFormatting sqref="C20">
    <cfRule type="containsText" dxfId="6" priority="4" operator="containsText" text="Fail">
      <formula>NOT(ISERROR(SEARCH("Fail",C20)))</formula>
    </cfRule>
    <cfRule type="containsText" dxfId="5" priority="5" operator="containsText" text="Pass">
      <formula>NOT(ISERROR(SEARCH("Pass",C20)))</formula>
    </cfRule>
  </conditionalFormatting>
  <conditionalFormatting sqref="C20:C65536 C1 C3:C9">
    <cfRule type="containsText" dxfId="4" priority="15" stopIfTrue="1" operator="containsText" text="Pass">
      <formula>NOT(ISERROR(SEARCH("Pass",C1)))</formula>
    </cfRule>
  </conditionalFormatting>
  <conditionalFormatting sqref="C21:C23">
    <cfRule type="containsText" dxfId="3" priority="18" operator="containsText" text="Fail">
      <formula>NOT(ISERROR(SEARCH("Fail",C21)))</formula>
    </cfRule>
    <cfRule type="containsText" dxfId="2" priority="19" operator="containsText" text="Pass">
      <formula>NOT(ISERROR(SEARCH("Pass",C21)))</formula>
    </cfRule>
  </conditionalFormatting>
  <conditionalFormatting sqref="C24">
    <cfRule type="containsText" dxfId="1" priority="1" operator="containsText" text="Fail">
      <formula>NOT(ISERROR(SEARCH("Fail",C24)))</formula>
    </cfRule>
    <cfRule type="containsText" dxfId="0" priority="2" operator="containsText" text="Pass">
      <formula>NOT(ISERROR(SEARCH("Pass",C24)))</formula>
    </cfRule>
  </conditionalFormatting>
  <pageMargins left="0.7" right="0.7" top="0.75" bottom="0.75" header="0.3" footer="0.3"/>
  <pageSetup paperSize="9" orientation="portrait" horizontalDpi="200" verticalDpi="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49FF-6AD7-477C-B46B-00E11F5BB7AF}">
  <sheetPr codeName="Sheet15"/>
  <dimension ref="B2:E30"/>
  <sheetViews>
    <sheetView workbookViewId="0"/>
  </sheetViews>
  <sheetFormatPr defaultRowHeight="12.75"/>
  <cols>
    <col min="2" max="4" width="33.5703125" customWidth="1"/>
    <col min="5" max="5" width="32.42578125" style="104" customWidth="1"/>
  </cols>
  <sheetData>
    <row r="2" spans="2:5" ht="15">
      <c r="B2" s="105" t="s">
        <v>291</v>
      </c>
      <c r="C2" s="105" t="s">
        <v>292</v>
      </c>
      <c r="D2" s="138" t="s">
        <v>293</v>
      </c>
      <c r="E2" s="101" t="s">
        <v>367</v>
      </c>
    </row>
    <row r="3" spans="2:5" ht="25.5">
      <c r="B3" s="136" t="s">
        <v>295</v>
      </c>
      <c r="C3" s="108" t="s">
        <v>368</v>
      </c>
      <c r="D3" s="137" t="s">
        <v>369</v>
      </c>
      <c r="E3" s="135"/>
    </row>
    <row r="4" spans="2:5" ht="25.5">
      <c r="B4" s="136" t="s">
        <v>295</v>
      </c>
      <c r="C4" s="99" t="s">
        <v>370</v>
      </c>
      <c r="D4" s="137" t="s">
        <v>369</v>
      </c>
      <c r="E4" s="135"/>
    </row>
    <row r="5" spans="2:5" ht="25.5">
      <c r="B5" s="136" t="s">
        <v>295</v>
      </c>
      <c r="C5" s="108" t="s">
        <v>371</v>
      </c>
      <c r="D5" s="137" t="s">
        <v>369</v>
      </c>
      <c r="E5" s="135"/>
    </row>
    <row r="6" spans="2:5" ht="38.25">
      <c r="B6" s="136" t="s">
        <v>295</v>
      </c>
      <c r="C6" s="108" t="s">
        <v>372</v>
      </c>
      <c r="D6" s="135" t="s">
        <v>373</v>
      </c>
      <c r="E6" s="135"/>
    </row>
    <row r="7" spans="2:5" ht="25.5">
      <c r="B7" s="136" t="s">
        <v>295</v>
      </c>
      <c r="C7" s="108" t="s">
        <v>372</v>
      </c>
      <c r="D7" s="135" t="s">
        <v>374</v>
      </c>
      <c r="E7" s="135"/>
    </row>
    <row r="8" spans="2:5" ht="38.25">
      <c r="B8" s="136" t="s">
        <v>295</v>
      </c>
      <c r="C8" s="108" t="s">
        <v>375</v>
      </c>
      <c r="D8" s="135" t="s">
        <v>376</v>
      </c>
      <c r="E8" s="135"/>
    </row>
    <row r="9" spans="2:5" ht="25.5">
      <c r="B9" s="136" t="s">
        <v>317</v>
      </c>
      <c r="C9" s="99" t="s">
        <v>377</v>
      </c>
      <c r="D9" s="137" t="s">
        <v>369</v>
      </c>
      <c r="E9" s="135"/>
    </row>
    <row r="10" spans="2:5" ht="25.5">
      <c r="B10" s="136" t="s">
        <v>317</v>
      </c>
      <c r="C10" s="99" t="s">
        <v>378</v>
      </c>
      <c r="D10" s="137" t="s">
        <v>369</v>
      </c>
      <c r="E10" s="135"/>
    </row>
    <row r="11" spans="2:5" ht="25.5">
      <c r="B11" s="136" t="s">
        <v>317</v>
      </c>
      <c r="C11" s="108" t="s">
        <v>379</v>
      </c>
      <c r="D11" s="137" t="s">
        <v>369</v>
      </c>
      <c r="E11" s="135"/>
    </row>
    <row r="12" spans="2:5" ht="38.25">
      <c r="B12" s="136" t="s">
        <v>317</v>
      </c>
      <c r="C12" s="108" t="s">
        <v>380</v>
      </c>
      <c r="D12" s="135" t="s">
        <v>373</v>
      </c>
      <c r="E12" s="135"/>
    </row>
    <row r="13" spans="2:5" ht="25.5">
      <c r="B13" s="136" t="s">
        <v>317</v>
      </c>
      <c r="C13" s="103" t="s">
        <v>380</v>
      </c>
      <c r="D13" s="135" t="s">
        <v>374</v>
      </c>
      <c r="E13" s="135"/>
    </row>
    <row r="14" spans="2:5" ht="38.25">
      <c r="B14" s="136" t="s">
        <v>317</v>
      </c>
      <c r="C14" s="99" t="s">
        <v>381</v>
      </c>
      <c r="D14" s="135" t="s">
        <v>376</v>
      </c>
      <c r="E14" s="135"/>
    </row>
    <row r="15" spans="2:5">
      <c r="B15" s="136"/>
      <c r="C15" s="99"/>
      <c r="D15" s="135"/>
      <c r="E15" s="135"/>
    </row>
    <row r="16" spans="2:5" ht="51">
      <c r="B16" s="136" t="s">
        <v>295</v>
      </c>
      <c r="C16" s="99" t="s">
        <v>382</v>
      </c>
      <c r="D16" s="135" t="s">
        <v>383</v>
      </c>
      <c r="E16" s="135"/>
    </row>
    <row r="17" spans="2:5" ht="51">
      <c r="B17" s="136" t="s">
        <v>295</v>
      </c>
      <c r="C17" s="99" t="s">
        <v>384</v>
      </c>
      <c r="D17" s="135" t="s">
        <v>385</v>
      </c>
      <c r="E17" s="135"/>
    </row>
    <row r="18" spans="2:5" ht="63.75">
      <c r="B18" s="136" t="s">
        <v>295</v>
      </c>
      <c r="C18" s="99" t="s">
        <v>386</v>
      </c>
      <c r="D18" s="135" t="s">
        <v>387</v>
      </c>
      <c r="E18" s="135"/>
    </row>
    <row r="19" spans="2:5" ht="51">
      <c r="B19" s="136" t="s">
        <v>295</v>
      </c>
      <c r="C19" s="99" t="s">
        <v>388</v>
      </c>
      <c r="D19" s="135" t="s">
        <v>385</v>
      </c>
      <c r="E19" s="135"/>
    </row>
    <row r="20" spans="2:5" ht="51">
      <c r="B20" s="136" t="s">
        <v>317</v>
      </c>
      <c r="C20" s="99" t="s">
        <v>389</v>
      </c>
      <c r="D20" s="135" t="s">
        <v>383</v>
      </c>
      <c r="E20" s="135"/>
    </row>
    <row r="21" spans="2:5" ht="51">
      <c r="B21" s="136" t="s">
        <v>317</v>
      </c>
      <c r="C21" s="99" t="s">
        <v>390</v>
      </c>
      <c r="D21" s="135" t="s">
        <v>385</v>
      </c>
      <c r="E21" s="135"/>
    </row>
    <row r="22" spans="2:5" ht="51">
      <c r="B22" s="136" t="s">
        <v>317</v>
      </c>
      <c r="C22" s="99" t="s">
        <v>391</v>
      </c>
      <c r="D22" s="135" t="s">
        <v>385</v>
      </c>
      <c r="E22" s="135"/>
    </row>
    <row r="23" spans="2:5" ht="51">
      <c r="B23" s="136" t="s">
        <v>317</v>
      </c>
      <c r="C23" s="99" t="s">
        <v>392</v>
      </c>
      <c r="D23" s="135" t="s">
        <v>385</v>
      </c>
      <c r="E23" s="135"/>
    </row>
    <row r="24" spans="2:5" ht="76.5">
      <c r="B24" s="136" t="s">
        <v>317</v>
      </c>
      <c r="C24" s="99" t="s">
        <v>393</v>
      </c>
      <c r="D24" s="135" t="s">
        <v>394</v>
      </c>
      <c r="E24" s="135"/>
    </row>
    <row r="25" spans="2:5" ht="51">
      <c r="B25" s="136" t="s">
        <v>317</v>
      </c>
      <c r="C25" s="99" t="s">
        <v>395</v>
      </c>
      <c r="D25" s="135" t="s">
        <v>396</v>
      </c>
      <c r="E25" s="135"/>
    </row>
    <row r="26" spans="2:5" ht="114.75">
      <c r="B26" s="136" t="s">
        <v>326</v>
      </c>
      <c r="C26" s="99" t="s">
        <v>397</v>
      </c>
      <c r="D26" s="135" t="s">
        <v>398</v>
      </c>
      <c r="E26" s="135"/>
    </row>
    <row r="27" spans="2:5" ht="51">
      <c r="B27" s="136" t="s">
        <v>326</v>
      </c>
      <c r="C27" s="99" t="s">
        <v>399</v>
      </c>
      <c r="D27" s="135" t="s">
        <v>385</v>
      </c>
      <c r="E27" s="135"/>
    </row>
    <row r="28" spans="2:5">
      <c r="B28" s="159"/>
      <c r="C28" s="99"/>
      <c r="D28" s="135"/>
      <c r="E28" s="135"/>
    </row>
    <row r="29" spans="2:5" ht="38.25">
      <c r="B29" s="136" t="s">
        <v>326</v>
      </c>
      <c r="C29" s="99" t="s">
        <v>328</v>
      </c>
      <c r="D29" s="135" t="s">
        <v>400</v>
      </c>
      <c r="E29" s="135"/>
    </row>
    <row r="30" spans="2:5" ht="38.25">
      <c r="B30" s="136" t="s">
        <v>317</v>
      </c>
      <c r="C30" s="99" t="s">
        <v>328</v>
      </c>
      <c r="D30" s="135" t="s">
        <v>400</v>
      </c>
      <c r="E30" s="13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0000"/>
  </sheetPr>
  <dimension ref="B2:D32"/>
  <sheetViews>
    <sheetView workbookViewId="0"/>
  </sheetViews>
  <sheetFormatPr defaultRowHeight="12.75"/>
  <cols>
    <col min="2" max="2" width="11.85546875" bestFit="1" customWidth="1"/>
    <col min="3" max="3" width="15.140625" customWidth="1"/>
    <col min="4" max="4" width="12.85546875" customWidth="1"/>
  </cols>
  <sheetData>
    <row r="2" spans="2:3">
      <c r="B2" s="115" t="s">
        <v>401</v>
      </c>
    </row>
    <row r="4" spans="2:3">
      <c r="B4" s="101" t="s">
        <v>99</v>
      </c>
      <c r="C4" s="101" t="s">
        <v>402</v>
      </c>
    </row>
    <row r="5" spans="2:3">
      <c r="B5" s="99">
        <v>6</v>
      </c>
      <c r="C5" s="99">
        <v>26.5</v>
      </c>
    </row>
    <row r="6" spans="2:3">
      <c r="B6" s="99">
        <v>5.5</v>
      </c>
      <c r="C6" s="99">
        <v>39.75</v>
      </c>
    </row>
    <row r="7" spans="2:3">
      <c r="B7" s="99">
        <v>5</v>
      </c>
      <c r="C7" s="99">
        <v>53</v>
      </c>
    </row>
    <row r="8" spans="2:3">
      <c r="B8" s="99">
        <v>4.5</v>
      </c>
      <c r="C8" s="99">
        <v>66.25</v>
      </c>
    </row>
    <row r="9" spans="2:3">
      <c r="B9" s="99">
        <v>4</v>
      </c>
      <c r="C9" s="99">
        <v>79.5</v>
      </c>
    </row>
    <row r="10" spans="2:3">
      <c r="B10" s="99">
        <v>3.5</v>
      </c>
      <c r="C10" s="99">
        <v>92.75</v>
      </c>
    </row>
    <row r="11" spans="2:3">
      <c r="B11" s="99">
        <v>3</v>
      </c>
      <c r="C11" s="99">
        <v>106</v>
      </c>
    </row>
    <row r="12" spans="2:3">
      <c r="B12" s="99">
        <v>2.5</v>
      </c>
      <c r="C12" s="99">
        <v>119.25</v>
      </c>
    </row>
    <row r="13" spans="2:3">
      <c r="B13" s="99">
        <v>2</v>
      </c>
      <c r="C13" s="99">
        <v>132.5</v>
      </c>
    </row>
    <row r="14" spans="2:3">
      <c r="B14" s="99">
        <v>1.5</v>
      </c>
      <c r="C14" s="99">
        <v>145.75</v>
      </c>
    </row>
    <row r="15" spans="2:3">
      <c r="B15" s="99">
        <v>1</v>
      </c>
      <c r="C15" s="99">
        <v>159</v>
      </c>
    </row>
    <row r="16" spans="2:3">
      <c r="B16" s="99">
        <v>0</v>
      </c>
      <c r="C16" s="99"/>
    </row>
    <row r="18" spans="2:4">
      <c r="B18" s="115" t="s">
        <v>403</v>
      </c>
    </row>
    <row r="20" spans="2:4" ht="45">
      <c r="B20" s="113" t="s">
        <v>404</v>
      </c>
      <c r="C20" s="114" t="s">
        <v>402</v>
      </c>
      <c r="D20" s="113" t="s">
        <v>99</v>
      </c>
    </row>
    <row r="21" spans="2:4" ht="15">
      <c r="B21" s="113" t="s">
        <v>405</v>
      </c>
      <c r="C21" s="117">
        <v>0</v>
      </c>
      <c r="D21" s="116">
        <v>6</v>
      </c>
    </row>
    <row r="22" spans="2:4" ht="30">
      <c r="B22" s="113" t="s">
        <v>406</v>
      </c>
      <c r="C22" s="117">
        <v>26.5</v>
      </c>
      <c r="D22" s="116">
        <v>5.5</v>
      </c>
    </row>
    <row r="23" spans="2:4" ht="15">
      <c r="B23" s="113" t="s">
        <v>407</v>
      </c>
      <c r="C23" s="117">
        <v>39.75</v>
      </c>
      <c r="D23" s="116">
        <v>5</v>
      </c>
    </row>
    <row r="24" spans="2:4" ht="15">
      <c r="B24" s="113" t="s">
        <v>408</v>
      </c>
      <c r="C24" s="117">
        <v>53</v>
      </c>
      <c r="D24" s="116">
        <v>4.5</v>
      </c>
    </row>
    <row r="25" spans="2:4" ht="30">
      <c r="B25" s="113" t="s">
        <v>409</v>
      </c>
      <c r="C25" s="117">
        <v>66.25</v>
      </c>
      <c r="D25" s="116">
        <v>4</v>
      </c>
    </row>
    <row r="26" spans="2:4" ht="30">
      <c r="B26" s="113" t="s">
        <v>410</v>
      </c>
      <c r="C26" s="117">
        <v>79.5</v>
      </c>
      <c r="D26" s="116">
        <v>3.5</v>
      </c>
    </row>
    <row r="27" spans="2:4" ht="30">
      <c r="B27" s="113" t="s">
        <v>411</v>
      </c>
      <c r="C27" s="117">
        <v>92.75</v>
      </c>
      <c r="D27" s="116">
        <v>3</v>
      </c>
    </row>
    <row r="28" spans="2:4" ht="30">
      <c r="B28" s="113" t="s">
        <v>412</v>
      </c>
      <c r="C28" s="117">
        <v>106</v>
      </c>
      <c r="D28" s="116">
        <v>2.5</v>
      </c>
    </row>
    <row r="29" spans="2:4" ht="30">
      <c r="B29" s="113" t="s">
        <v>413</v>
      </c>
      <c r="C29" s="117">
        <v>119.25</v>
      </c>
      <c r="D29" s="116">
        <v>2</v>
      </c>
    </row>
    <row r="30" spans="2:4" ht="30">
      <c r="B30" s="113" t="s">
        <v>414</v>
      </c>
      <c r="C30" s="117">
        <v>132.5</v>
      </c>
      <c r="D30" s="116">
        <v>1.5</v>
      </c>
    </row>
    <row r="31" spans="2:4" ht="30">
      <c r="B31" s="113" t="s">
        <v>415</v>
      </c>
      <c r="C31" s="117">
        <v>145.75</v>
      </c>
      <c r="D31" s="116">
        <v>1</v>
      </c>
    </row>
    <row r="32" spans="2:4" ht="15">
      <c r="B32" s="113" t="s">
        <v>416</v>
      </c>
      <c r="C32" s="117">
        <v>159</v>
      </c>
      <c r="D32" s="116">
        <v>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sheetPr>
  <dimension ref="A1:C122"/>
  <sheetViews>
    <sheetView workbookViewId="0"/>
  </sheetViews>
  <sheetFormatPr defaultRowHeight="12.75"/>
  <cols>
    <col min="2" max="2" width="12" bestFit="1" customWidth="1"/>
    <col min="3" max="3" width="23" bestFit="1" customWidth="1"/>
  </cols>
  <sheetData>
    <row r="1" spans="1:3">
      <c r="A1" s="90" t="s">
        <v>417</v>
      </c>
      <c r="B1" s="90" t="s">
        <v>418</v>
      </c>
      <c r="C1" s="91" t="s">
        <v>119</v>
      </c>
    </row>
    <row r="2" spans="1:3" ht="15">
      <c r="A2" s="90" t="s">
        <v>419</v>
      </c>
      <c r="B2" s="90">
        <v>1</v>
      </c>
      <c r="C2" s="92" t="s">
        <v>420</v>
      </c>
    </row>
    <row r="3" spans="1:3" ht="15">
      <c r="A3" s="90" t="s">
        <v>421</v>
      </c>
      <c r="B3" s="90">
        <v>15</v>
      </c>
      <c r="C3" s="92" t="s">
        <v>422</v>
      </c>
    </row>
    <row r="4" spans="1:3" ht="15">
      <c r="A4" s="90" t="s">
        <v>423</v>
      </c>
      <c r="B4" s="90">
        <v>6</v>
      </c>
      <c r="C4" s="92" t="s">
        <v>424</v>
      </c>
    </row>
    <row r="5" spans="1:3" ht="15">
      <c r="A5" s="90" t="s">
        <v>425</v>
      </c>
      <c r="B5" s="90">
        <v>5</v>
      </c>
      <c r="C5" s="92" t="s">
        <v>426</v>
      </c>
    </row>
    <row r="6" spans="1:3" ht="15">
      <c r="A6" s="90" t="s">
        <v>427</v>
      </c>
      <c r="B6" s="90">
        <v>7</v>
      </c>
      <c r="C6" s="92" t="s">
        <v>428</v>
      </c>
    </row>
    <row r="7" spans="1:3" ht="15">
      <c r="A7" s="90" t="s">
        <v>429</v>
      </c>
      <c r="B7" s="90">
        <v>10</v>
      </c>
      <c r="C7" s="92" t="s">
        <v>430</v>
      </c>
    </row>
    <row r="8" spans="1:3" ht="15">
      <c r="A8" s="90" t="s">
        <v>431</v>
      </c>
      <c r="B8" s="90">
        <v>3</v>
      </c>
      <c r="C8" s="92" t="s">
        <v>432</v>
      </c>
    </row>
    <row r="9" spans="1:3" ht="15">
      <c r="A9" s="90" t="s">
        <v>433</v>
      </c>
      <c r="B9" s="90">
        <v>7</v>
      </c>
      <c r="C9" s="92" t="s">
        <v>428</v>
      </c>
    </row>
    <row r="10" spans="1:3" ht="15">
      <c r="A10" s="90" t="s">
        <v>434</v>
      </c>
      <c r="B10" s="90">
        <v>2</v>
      </c>
      <c r="C10" s="92" t="s">
        <v>435</v>
      </c>
    </row>
    <row r="11" spans="1:3" ht="15">
      <c r="A11" s="90" t="s">
        <v>436</v>
      </c>
      <c r="B11" s="90">
        <v>1</v>
      </c>
      <c r="C11" s="92" t="s">
        <v>420</v>
      </c>
    </row>
    <row r="12" spans="1:3" ht="15">
      <c r="A12" s="90" t="s">
        <v>437</v>
      </c>
      <c r="B12" s="90">
        <v>5</v>
      </c>
      <c r="C12" s="92" t="s">
        <v>426</v>
      </c>
    </row>
    <row r="13" spans="1:3" ht="15">
      <c r="A13" s="90" t="s">
        <v>438</v>
      </c>
      <c r="B13" s="90">
        <v>17</v>
      </c>
      <c r="C13" s="92" t="s">
        <v>439</v>
      </c>
    </row>
    <row r="14" spans="1:3" ht="15">
      <c r="A14" s="90" t="s">
        <v>440</v>
      </c>
      <c r="B14" s="90">
        <v>8</v>
      </c>
      <c r="C14" s="92" t="s">
        <v>441</v>
      </c>
    </row>
    <row r="15" spans="1:3" ht="15">
      <c r="A15" s="90" t="s">
        <v>442</v>
      </c>
      <c r="B15" s="90">
        <v>12</v>
      </c>
      <c r="C15" s="92" t="s">
        <v>443</v>
      </c>
    </row>
    <row r="16" spans="1:3" ht="15">
      <c r="A16" s="90" t="s">
        <v>444</v>
      </c>
      <c r="B16" s="90">
        <v>5</v>
      </c>
      <c r="C16" s="92" t="s">
        <v>426</v>
      </c>
    </row>
    <row r="17" spans="1:3" ht="15">
      <c r="A17" s="90" t="s">
        <v>445</v>
      </c>
      <c r="B17" s="90">
        <v>7</v>
      </c>
      <c r="C17" s="92" t="s">
        <v>428</v>
      </c>
    </row>
    <row r="18" spans="1:3" ht="15">
      <c r="A18" s="90" t="s">
        <v>446</v>
      </c>
      <c r="B18" s="90">
        <v>12</v>
      </c>
      <c r="C18" s="92" t="s">
        <v>443</v>
      </c>
    </row>
    <row r="19" spans="1:3" ht="15">
      <c r="A19" s="90" t="s">
        <v>447</v>
      </c>
      <c r="B19" s="90">
        <v>12</v>
      </c>
      <c r="C19" s="92" t="s">
        <v>443</v>
      </c>
    </row>
    <row r="20" spans="1:3" ht="15">
      <c r="A20" s="90" t="s">
        <v>448</v>
      </c>
      <c r="B20" s="90">
        <v>1</v>
      </c>
      <c r="C20" s="92" t="s">
        <v>420</v>
      </c>
    </row>
    <row r="21" spans="1:3" ht="15">
      <c r="A21" s="90" t="s">
        <v>449</v>
      </c>
      <c r="B21" s="90">
        <v>2</v>
      </c>
      <c r="C21" s="92" t="s">
        <v>435</v>
      </c>
    </row>
    <row r="22" spans="1:3" ht="15">
      <c r="A22" s="90" t="s">
        <v>450</v>
      </c>
      <c r="B22" s="90">
        <v>6</v>
      </c>
      <c r="C22" s="92" t="s">
        <v>424</v>
      </c>
    </row>
    <row r="23" spans="1:3" ht="15">
      <c r="A23" s="90" t="s">
        <v>451</v>
      </c>
      <c r="B23" s="90">
        <v>7</v>
      </c>
      <c r="C23" s="92" t="s">
        <v>428</v>
      </c>
    </row>
    <row r="24" spans="1:3" ht="15">
      <c r="A24" s="90" t="s">
        <v>452</v>
      </c>
      <c r="B24" s="90">
        <v>1</v>
      </c>
      <c r="C24" s="92" t="s">
        <v>420</v>
      </c>
    </row>
    <row r="25" spans="1:3" ht="15">
      <c r="A25" s="90" t="s">
        <v>453</v>
      </c>
      <c r="B25" s="90">
        <v>14</v>
      </c>
      <c r="C25" s="92" t="s">
        <v>454</v>
      </c>
    </row>
    <row r="26" spans="1:3" ht="15">
      <c r="A26" s="90" t="s">
        <v>455</v>
      </c>
      <c r="B26" s="90">
        <v>6</v>
      </c>
      <c r="C26" s="92" t="s">
        <v>424</v>
      </c>
    </row>
    <row r="27" spans="1:3" ht="15">
      <c r="A27" s="90" t="s">
        <v>456</v>
      </c>
      <c r="B27" s="90">
        <v>8</v>
      </c>
      <c r="C27" s="92" t="s">
        <v>441</v>
      </c>
    </row>
    <row r="28" spans="1:3" ht="15">
      <c r="A28" s="90" t="s">
        <v>457</v>
      </c>
      <c r="B28" s="90">
        <v>10</v>
      </c>
      <c r="C28" s="92" t="s">
        <v>430</v>
      </c>
    </row>
    <row r="29" spans="1:3" ht="15">
      <c r="A29" s="90" t="s">
        <v>458</v>
      </c>
      <c r="B29" s="90">
        <v>10</v>
      </c>
      <c r="C29" s="92" t="s">
        <v>430</v>
      </c>
    </row>
    <row r="30" spans="1:3" ht="15">
      <c r="A30" s="90" t="s">
        <v>459</v>
      </c>
      <c r="B30" s="90">
        <v>11</v>
      </c>
      <c r="C30" s="92" t="s">
        <v>460</v>
      </c>
    </row>
    <row r="31" spans="1:3" ht="15">
      <c r="A31" s="90" t="s">
        <v>461</v>
      </c>
      <c r="B31" s="90">
        <v>3</v>
      </c>
      <c r="C31" s="92" t="s">
        <v>432</v>
      </c>
    </row>
    <row r="32" spans="1:3" ht="15">
      <c r="A32" s="90" t="s">
        <v>462</v>
      </c>
      <c r="B32" s="90">
        <v>6</v>
      </c>
      <c r="C32" s="92" t="s">
        <v>424</v>
      </c>
    </row>
    <row r="33" spans="1:3" ht="15">
      <c r="A33" s="90" t="s">
        <v>463</v>
      </c>
      <c r="B33" s="90">
        <v>1</v>
      </c>
      <c r="C33" s="92" t="s">
        <v>420</v>
      </c>
    </row>
    <row r="34" spans="1:3" ht="15">
      <c r="A34" s="90" t="s">
        <v>464</v>
      </c>
      <c r="B34" s="90">
        <v>1</v>
      </c>
      <c r="C34" s="92" t="s">
        <v>420</v>
      </c>
    </row>
    <row r="35" spans="1:3" ht="15">
      <c r="A35" s="90" t="s">
        <v>465</v>
      </c>
      <c r="B35" s="90">
        <v>9</v>
      </c>
      <c r="C35" s="92" t="s">
        <v>466</v>
      </c>
    </row>
    <row r="36" spans="1:3" ht="15">
      <c r="A36" s="90" t="s">
        <v>467</v>
      </c>
      <c r="B36" s="90">
        <v>1</v>
      </c>
      <c r="C36" s="92" t="s">
        <v>420</v>
      </c>
    </row>
    <row r="37" spans="1:3" ht="15">
      <c r="A37" s="90" t="s">
        <v>468</v>
      </c>
      <c r="B37" s="90">
        <v>4</v>
      </c>
      <c r="C37" s="92" t="s">
        <v>469</v>
      </c>
    </row>
    <row r="38" spans="1:3" ht="15">
      <c r="A38" s="90" t="s">
        <v>470</v>
      </c>
      <c r="B38" s="90">
        <v>13</v>
      </c>
      <c r="C38" s="92" t="s">
        <v>471</v>
      </c>
    </row>
    <row r="39" spans="1:3" ht="15">
      <c r="A39" s="90" t="s">
        <v>472</v>
      </c>
      <c r="B39" s="90">
        <v>7</v>
      </c>
      <c r="C39" s="92" t="s">
        <v>428</v>
      </c>
    </row>
    <row r="40" spans="1:3" ht="15">
      <c r="A40" s="90" t="s">
        <v>473</v>
      </c>
      <c r="B40" s="90">
        <v>13</v>
      </c>
      <c r="C40" s="92" t="s">
        <v>471</v>
      </c>
    </row>
    <row r="41" spans="1:3" ht="15">
      <c r="A41" s="90" t="s">
        <v>474</v>
      </c>
      <c r="B41" s="90">
        <v>5</v>
      </c>
      <c r="C41" s="92" t="s">
        <v>426</v>
      </c>
    </row>
    <row r="42" spans="1:3" ht="15">
      <c r="A42" s="90" t="s">
        <v>475</v>
      </c>
      <c r="B42" s="90">
        <v>1</v>
      </c>
      <c r="C42" s="92" t="s">
        <v>420</v>
      </c>
    </row>
    <row r="43" spans="1:3" ht="15">
      <c r="A43" s="90" t="s">
        <v>476</v>
      </c>
      <c r="B43" s="90">
        <v>1</v>
      </c>
      <c r="C43" s="92" t="s">
        <v>420</v>
      </c>
    </row>
    <row r="44" spans="1:3" ht="15">
      <c r="A44" s="90" t="s">
        <v>477</v>
      </c>
      <c r="B44" s="90">
        <v>11</v>
      </c>
      <c r="C44" s="92" t="s">
        <v>460</v>
      </c>
    </row>
    <row r="45" spans="1:3" ht="15">
      <c r="A45" s="90" t="s">
        <v>478</v>
      </c>
      <c r="B45" s="90">
        <v>10</v>
      </c>
      <c r="C45" s="92" t="s">
        <v>430</v>
      </c>
    </row>
    <row r="46" spans="1:3" ht="15">
      <c r="A46" s="90" t="s">
        <v>479</v>
      </c>
      <c r="B46" s="90">
        <v>1</v>
      </c>
      <c r="C46" s="92" t="s">
        <v>420</v>
      </c>
    </row>
    <row r="47" spans="1:3" ht="15">
      <c r="A47" s="90" t="s">
        <v>480</v>
      </c>
      <c r="B47" s="90">
        <v>6</v>
      </c>
      <c r="C47" s="92" t="s">
        <v>424</v>
      </c>
    </row>
    <row r="48" spans="1:3" ht="15">
      <c r="A48" s="90" t="s">
        <v>481</v>
      </c>
      <c r="B48" s="90">
        <v>18</v>
      </c>
      <c r="C48" s="92" t="s">
        <v>482</v>
      </c>
    </row>
    <row r="49" spans="1:3" ht="15">
      <c r="A49" s="90" t="s">
        <v>483</v>
      </c>
      <c r="B49" s="90">
        <v>11</v>
      </c>
      <c r="C49" s="92" t="s">
        <v>460</v>
      </c>
    </row>
    <row r="50" spans="1:3" ht="15">
      <c r="A50" s="90" t="s">
        <v>484</v>
      </c>
      <c r="B50" s="90">
        <v>11</v>
      </c>
      <c r="C50" s="92" t="s">
        <v>460</v>
      </c>
    </row>
    <row r="51" spans="1:3" ht="15">
      <c r="A51" s="90" t="s">
        <v>485</v>
      </c>
      <c r="B51" s="90">
        <v>1</v>
      </c>
      <c r="C51" s="92" t="s">
        <v>420</v>
      </c>
    </row>
    <row r="52" spans="1:3" ht="15">
      <c r="A52" s="90" t="s">
        <v>486</v>
      </c>
      <c r="B52" s="90">
        <v>12</v>
      </c>
      <c r="C52" s="92" t="s">
        <v>443</v>
      </c>
    </row>
    <row r="53" spans="1:3" ht="15">
      <c r="A53" s="90" t="s">
        <v>487</v>
      </c>
      <c r="B53" s="90">
        <v>18</v>
      </c>
      <c r="C53" s="92" t="s">
        <v>482</v>
      </c>
    </row>
    <row r="54" spans="1:3" ht="15">
      <c r="A54" s="90" t="s">
        <v>488</v>
      </c>
      <c r="B54" s="90">
        <v>13</v>
      </c>
      <c r="C54" s="92" t="s">
        <v>471</v>
      </c>
    </row>
    <row r="55" spans="1:3" ht="15">
      <c r="A55" s="90" t="s">
        <v>489</v>
      </c>
      <c r="B55" s="90">
        <v>1</v>
      </c>
      <c r="C55" s="92" t="s">
        <v>420</v>
      </c>
    </row>
    <row r="56" spans="1:3" ht="15">
      <c r="A56" s="90" t="s">
        <v>490</v>
      </c>
      <c r="B56" s="90">
        <v>18</v>
      </c>
      <c r="C56" s="92" t="s">
        <v>482</v>
      </c>
    </row>
    <row r="57" spans="1:3" ht="15">
      <c r="A57" s="90" t="s">
        <v>491</v>
      </c>
      <c r="B57" s="90">
        <v>14</v>
      </c>
      <c r="C57" s="92" t="s">
        <v>454</v>
      </c>
    </row>
    <row r="58" spans="1:3" ht="15">
      <c r="A58" s="90" t="s">
        <v>492</v>
      </c>
      <c r="B58" s="90">
        <v>7</v>
      </c>
      <c r="C58" s="92" t="s">
        <v>428</v>
      </c>
    </row>
    <row r="59" spans="1:3" ht="15">
      <c r="A59" s="90" t="s">
        <v>493</v>
      </c>
      <c r="B59" s="90">
        <v>8</v>
      </c>
      <c r="C59" s="92" t="s">
        <v>441</v>
      </c>
    </row>
    <row r="60" spans="1:3" ht="15">
      <c r="A60" s="90" t="s">
        <v>494</v>
      </c>
      <c r="B60" s="90">
        <v>16</v>
      </c>
      <c r="C60" s="92" t="s">
        <v>495</v>
      </c>
    </row>
    <row r="61" spans="1:3" ht="15">
      <c r="A61" s="90" t="s">
        <v>496</v>
      </c>
      <c r="B61" s="90">
        <v>6</v>
      </c>
      <c r="C61" s="92" t="s">
        <v>424</v>
      </c>
    </row>
    <row r="62" spans="1:3" ht="15">
      <c r="A62" s="90" t="s">
        <v>497</v>
      </c>
      <c r="B62" s="90">
        <v>16</v>
      </c>
      <c r="C62" s="92" t="s">
        <v>495</v>
      </c>
    </row>
    <row r="63" spans="1:3" ht="15">
      <c r="A63" s="90" t="s">
        <v>498</v>
      </c>
      <c r="B63" s="90">
        <v>11</v>
      </c>
      <c r="C63" s="92" t="s">
        <v>460</v>
      </c>
    </row>
    <row r="64" spans="1:3" ht="15">
      <c r="A64" s="90" t="s">
        <v>499</v>
      </c>
      <c r="B64" s="90">
        <v>11</v>
      </c>
      <c r="C64" s="92" t="s">
        <v>460</v>
      </c>
    </row>
    <row r="65" spans="1:3" ht="15">
      <c r="A65" s="90" t="s">
        <v>500</v>
      </c>
      <c r="B65" s="90">
        <v>1</v>
      </c>
      <c r="C65" s="92" t="s">
        <v>420</v>
      </c>
    </row>
    <row r="66" spans="1:3" ht="15">
      <c r="A66" s="90" t="s">
        <v>501</v>
      </c>
      <c r="B66" s="90">
        <v>7</v>
      </c>
      <c r="C66" s="92" t="s">
        <v>428</v>
      </c>
    </row>
    <row r="67" spans="1:3" ht="15">
      <c r="A67" s="90" t="s">
        <v>502</v>
      </c>
      <c r="B67" s="90">
        <v>2</v>
      </c>
      <c r="C67" s="92" t="s">
        <v>435</v>
      </c>
    </row>
    <row r="68" spans="1:3" ht="15">
      <c r="A68" s="90" t="s">
        <v>503</v>
      </c>
      <c r="B68" s="90">
        <v>1</v>
      </c>
      <c r="C68" s="92" t="s">
        <v>420</v>
      </c>
    </row>
    <row r="69" spans="1:3" ht="15">
      <c r="A69" s="90" t="s">
        <v>504</v>
      </c>
      <c r="B69" s="90">
        <v>13</v>
      </c>
      <c r="C69" s="92" t="s">
        <v>471</v>
      </c>
    </row>
    <row r="70" spans="1:3" ht="15">
      <c r="A70" s="90" t="s">
        <v>505</v>
      </c>
      <c r="B70" s="90">
        <v>1</v>
      </c>
      <c r="C70" s="92" t="s">
        <v>420</v>
      </c>
    </row>
    <row r="71" spans="1:3" ht="15">
      <c r="A71" s="90" t="s">
        <v>506</v>
      </c>
      <c r="B71" s="90">
        <v>9</v>
      </c>
      <c r="C71" s="92" t="s">
        <v>466</v>
      </c>
    </row>
    <row r="72" spans="1:3" ht="15">
      <c r="A72" s="90" t="s">
        <v>507</v>
      </c>
      <c r="B72" s="90">
        <v>11</v>
      </c>
      <c r="C72" s="92" t="s">
        <v>460</v>
      </c>
    </row>
    <row r="73" spans="1:3" ht="15">
      <c r="A73" s="90" t="s">
        <v>508</v>
      </c>
      <c r="B73" s="90">
        <v>6</v>
      </c>
      <c r="C73" s="92" t="s">
        <v>424</v>
      </c>
    </row>
    <row r="74" spans="1:3" ht="15">
      <c r="A74" s="90" t="s">
        <v>509</v>
      </c>
      <c r="B74" s="90">
        <v>5</v>
      </c>
      <c r="C74" s="92" t="s">
        <v>426</v>
      </c>
    </row>
    <row r="75" spans="1:3" ht="15">
      <c r="A75" s="90" t="s">
        <v>510</v>
      </c>
      <c r="B75" s="90">
        <v>12</v>
      </c>
      <c r="C75" s="92" t="s">
        <v>443</v>
      </c>
    </row>
    <row r="76" spans="1:3" ht="15">
      <c r="A76" s="90" t="s">
        <v>511</v>
      </c>
      <c r="B76" s="90">
        <v>1</v>
      </c>
      <c r="C76" s="92" t="s">
        <v>420</v>
      </c>
    </row>
    <row r="77" spans="1:3" ht="15">
      <c r="A77" s="90" t="s">
        <v>512</v>
      </c>
      <c r="B77" s="90">
        <v>7</v>
      </c>
      <c r="C77" s="92" t="s">
        <v>428</v>
      </c>
    </row>
    <row r="78" spans="1:3" ht="15">
      <c r="A78" s="90" t="s">
        <v>513</v>
      </c>
      <c r="B78" s="90">
        <v>1</v>
      </c>
      <c r="C78" s="92" t="s">
        <v>420</v>
      </c>
    </row>
    <row r="79" spans="1:3" ht="15">
      <c r="A79" s="90" t="s">
        <v>514</v>
      </c>
      <c r="B79" s="90">
        <v>13</v>
      </c>
      <c r="C79" s="92" t="s">
        <v>471</v>
      </c>
    </row>
    <row r="80" spans="1:3" ht="15">
      <c r="A80" s="90" t="s">
        <v>515</v>
      </c>
      <c r="B80" s="90">
        <v>12</v>
      </c>
      <c r="C80" s="92" t="s">
        <v>443</v>
      </c>
    </row>
    <row r="81" spans="1:3" ht="15">
      <c r="A81" s="90" t="s">
        <v>516</v>
      </c>
      <c r="B81" s="90">
        <v>14</v>
      </c>
      <c r="C81" s="92" t="s">
        <v>454</v>
      </c>
    </row>
    <row r="82" spans="1:3" ht="15">
      <c r="A82" s="90" t="s">
        <v>517</v>
      </c>
      <c r="B82" s="90">
        <v>4</v>
      </c>
      <c r="C82" s="92" t="s">
        <v>469</v>
      </c>
    </row>
    <row r="83" spans="1:3" ht="15">
      <c r="A83" s="90" t="s">
        <v>518</v>
      </c>
      <c r="B83" s="90">
        <v>3</v>
      </c>
      <c r="C83" s="92" t="s">
        <v>432</v>
      </c>
    </row>
    <row r="84" spans="1:3" ht="15">
      <c r="A84" s="90" t="s">
        <v>519</v>
      </c>
      <c r="B84" s="90">
        <v>7</v>
      </c>
      <c r="C84" s="92" t="s">
        <v>428</v>
      </c>
    </row>
    <row r="85" spans="1:3" ht="15">
      <c r="A85" s="90" t="s">
        <v>520</v>
      </c>
      <c r="B85" s="90">
        <v>1</v>
      </c>
      <c r="C85" s="92" t="s">
        <v>420</v>
      </c>
    </row>
    <row r="86" spans="1:3" ht="15">
      <c r="A86" s="90" t="s">
        <v>521</v>
      </c>
      <c r="B86" s="90">
        <v>2</v>
      </c>
      <c r="C86" s="92" t="s">
        <v>435</v>
      </c>
    </row>
    <row r="87" spans="1:3" ht="15">
      <c r="A87" s="90" t="s">
        <v>522</v>
      </c>
      <c r="B87" s="90">
        <v>1</v>
      </c>
      <c r="C87" s="92" t="s">
        <v>420</v>
      </c>
    </row>
    <row r="88" spans="1:3" ht="15">
      <c r="A88" s="90" t="s">
        <v>523</v>
      </c>
      <c r="B88" s="90">
        <v>11</v>
      </c>
      <c r="C88" s="92" t="s">
        <v>460</v>
      </c>
    </row>
    <row r="89" spans="1:3" ht="15">
      <c r="A89" s="90" t="s">
        <v>524</v>
      </c>
      <c r="B89" s="90">
        <v>16</v>
      </c>
      <c r="C89" s="92" t="s">
        <v>495</v>
      </c>
    </row>
    <row r="90" spans="1:3" ht="15">
      <c r="A90" s="90" t="s">
        <v>525</v>
      </c>
      <c r="B90" s="90">
        <v>1</v>
      </c>
      <c r="C90" s="92" t="s">
        <v>420</v>
      </c>
    </row>
    <row r="91" spans="1:3" ht="15">
      <c r="A91" s="90" t="s">
        <v>526</v>
      </c>
      <c r="B91" s="90">
        <v>1</v>
      </c>
      <c r="C91" s="92" t="s">
        <v>420</v>
      </c>
    </row>
    <row r="92" spans="1:3" ht="15">
      <c r="A92" s="90" t="s">
        <v>527</v>
      </c>
      <c r="B92" s="90">
        <v>7</v>
      </c>
      <c r="C92" s="92" t="s">
        <v>428</v>
      </c>
    </row>
    <row r="93" spans="1:3" ht="15">
      <c r="A93" s="90" t="s">
        <v>528</v>
      </c>
      <c r="B93" s="90">
        <v>1</v>
      </c>
      <c r="C93" s="92" t="s">
        <v>420</v>
      </c>
    </row>
    <row r="94" spans="1:3" ht="15">
      <c r="A94" s="90" t="s">
        <v>529</v>
      </c>
      <c r="B94" s="90">
        <v>1</v>
      </c>
      <c r="C94" s="92" t="s">
        <v>420</v>
      </c>
    </row>
    <row r="95" spans="1:3" ht="15">
      <c r="A95" s="90" t="s">
        <v>530</v>
      </c>
      <c r="B95" s="90">
        <v>5</v>
      </c>
      <c r="C95" s="92" t="s">
        <v>426</v>
      </c>
    </row>
    <row r="96" spans="1:3" ht="15">
      <c r="A96" s="90" t="s">
        <v>531</v>
      </c>
      <c r="B96" s="90">
        <v>3</v>
      </c>
      <c r="C96" s="92" t="s">
        <v>432</v>
      </c>
    </row>
    <row r="97" spans="1:3" ht="15">
      <c r="A97" s="90" t="s">
        <v>532</v>
      </c>
      <c r="B97" s="90">
        <v>5</v>
      </c>
      <c r="C97" s="92" t="s">
        <v>426</v>
      </c>
    </row>
    <row r="98" spans="1:3" ht="15">
      <c r="A98" s="90" t="s">
        <v>533</v>
      </c>
      <c r="B98" s="90">
        <v>10</v>
      </c>
      <c r="C98" s="92" t="s">
        <v>430</v>
      </c>
    </row>
    <row r="99" spans="1:3" ht="15">
      <c r="A99" s="90" t="s">
        <v>534</v>
      </c>
      <c r="B99" s="90">
        <v>12</v>
      </c>
      <c r="C99" s="92" t="s">
        <v>443</v>
      </c>
    </row>
    <row r="100" spans="1:3" ht="15">
      <c r="A100" s="90" t="s">
        <v>535</v>
      </c>
      <c r="B100" s="90">
        <v>6</v>
      </c>
      <c r="C100" s="92" t="s">
        <v>424</v>
      </c>
    </row>
    <row r="101" spans="1:3" ht="15">
      <c r="A101" s="90" t="s">
        <v>536</v>
      </c>
      <c r="B101" s="90">
        <v>1</v>
      </c>
      <c r="C101" s="92" t="s">
        <v>420</v>
      </c>
    </row>
    <row r="102" spans="1:3" ht="15">
      <c r="A102" s="90" t="s">
        <v>537</v>
      </c>
      <c r="B102" s="90">
        <v>16</v>
      </c>
      <c r="C102" s="92" t="s">
        <v>495</v>
      </c>
    </row>
    <row r="103" spans="1:3" ht="15">
      <c r="A103" s="90" t="s">
        <v>538</v>
      </c>
      <c r="B103" s="90">
        <v>5</v>
      </c>
      <c r="C103" s="92" t="s">
        <v>426</v>
      </c>
    </row>
    <row r="104" spans="1:3" ht="15">
      <c r="A104" s="90" t="s">
        <v>539</v>
      </c>
      <c r="B104" s="90">
        <v>9</v>
      </c>
      <c r="C104" s="92" t="s">
        <v>466</v>
      </c>
    </row>
    <row r="105" spans="1:3" ht="15">
      <c r="A105" s="90" t="s">
        <v>540</v>
      </c>
      <c r="B105" s="90">
        <v>6</v>
      </c>
      <c r="C105" s="92" t="s">
        <v>424</v>
      </c>
    </row>
    <row r="106" spans="1:3" ht="15">
      <c r="A106" s="90" t="s">
        <v>541</v>
      </c>
      <c r="B106" s="90">
        <v>2</v>
      </c>
      <c r="C106" s="92" t="s">
        <v>435</v>
      </c>
    </row>
    <row r="107" spans="1:3" ht="15">
      <c r="A107" s="90" t="s">
        <v>542</v>
      </c>
      <c r="B107" s="90">
        <v>4</v>
      </c>
      <c r="C107" s="92" t="s">
        <v>469</v>
      </c>
    </row>
    <row r="108" spans="1:3" ht="15">
      <c r="A108" s="90" t="s">
        <v>543</v>
      </c>
      <c r="B108" s="90">
        <v>4</v>
      </c>
      <c r="C108" s="92" t="s">
        <v>469</v>
      </c>
    </row>
    <row r="109" spans="1:3" ht="15">
      <c r="A109" s="90" t="s">
        <v>544</v>
      </c>
      <c r="B109" s="90">
        <v>10</v>
      </c>
      <c r="C109" s="92" t="s">
        <v>430</v>
      </c>
    </row>
    <row r="110" spans="1:3" ht="15">
      <c r="A110" s="90" t="s">
        <v>545</v>
      </c>
      <c r="B110" s="90">
        <v>1</v>
      </c>
      <c r="C110" s="92" t="s">
        <v>420</v>
      </c>
    </row>
    <row r="111" spans="1:3" ht="15">
      <c r="A111" s="90" t="s">
        <v>546</v>
      </c>
      <c r="B111" s="90">
        <v>1</v>
      </c>
      <c r="C111" s="92" t="s">
        <v>420</v>
      </c>
    </row>
    <row r="112" spans="1:3" ht="15">
      <c r="A112" s="90" t="s">
        <v>547</v>
      </c>
      <c r="B112" s="90">
        <v>1</v>
      </c>
      <c r="C112" s="92" t="s">
        <v>420</v>
      </c>
    </row>
    <row r="113" spans="1:3" ht="15">
      <c r="A113" s="90" t="s">
        <v>548</v>
      </c>
      <c r="B113" s="90">
        <v>7</v>
      </c>
      <c r="C113" s="92" t="s">
        <v>428</v>
      </c>
    </row>
    <row r="114" spans="1:3" ht="15">
      <c r="A114" s="90" t="s">
        <v>549</v>
      </c>
      <c r="B114" s="90">
        <v>1</v>
      </c>
      <c r="C114" s="92" t="s">
        <v>420</v>
      </c>
    </row>
    <row r="115" spans="1:3" ht="15">
      <c r="A115" s="90" t="s">
        <v>550</v>
      </c>
      <c r="B115" s="90">
        <v>1</v>
      </c>
      <c r="C115" s="92" t="s">
        <v>420</v>
      </c>
    </row>
    <row r="116" spans="1:3" ht="15">
      <c r="A116" s="90" t="s">
        <v>551</v>
      </c>
      <c r="B116" s="90">
        <v>11</v>
      </c>
      <c r="C116" s="92" t="s">
        <v>460</v>
      </c>
    </row>
    <row r="117" spans="1:3" ht="15">
      <c r="A117" s="90" t="s">
        <v>552</v>
      </c>
      <c r="B117" s="90">
        <v>7</v>
      </c>
      <c r="C117" s="92" t="s">
        <v>428</v>
      </c>
    </row>
    <row r="118" spans="1:3" ht="15">
      <c r="A118" s="90" t="s">
        <v>553</v>
      </c>
      <c r="B118" s="90">
        <v>6</v>
      </c>
      <c r="C118" s="92" t="s">
        <v>424</v>
      </c>
    </row>
    <row r="119" spans="1:3" ht="15">
      <c r="A119" s="90" t="s">
        <v>554</v>
      </c>
      <c r="B119" s="90">
        <v>6</v>
      </c>
      <c r="C119" s="92" t="s">
        <v>424</v>
      </c>
    </row>
    <row r="120" spans="1:3" ht="15">
      <c r="A120" s="90" t="s">
        <v>555</v>
      </c>
      <c r="B120" s="90">
        <v>6</v>
      </c>
      <c r="C120" s="92" t="s">
        <v>424</v>
      </c>
    </row>
    <row r="121" spans="1:3" ht="15">
      <c r="A121" s="90" t="s">
        <v>556</v>
      </c>
      <c r="B121" s="90">
        <v>10</v>
      </c>
      <c r="C121" s="92" t="s">
        <v>430</v>
      </c>
    </row>
    <row r="122" spans="1:3" ht="15">
      <c r="A122" s="90" t="s">
        <v>557</v>
      </c>
      <c r="B122" s="90">
        <v>18</v>
      </c>
      <c r="C122" s="92" t="s">
        <v>482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0000"/>
  </sheetPr>
  <dimension ref="A1:Q22"/>
  <sheetViews>
    <sheetView workbookViewId="0"/>
  </sheetViews>
  <sheetFormatPr defaultRowHeight="12.75"/>
  <sheetData>
    <row r="1" spans="1:17">
      <c r="A1" s="93" t="s">
        <v>558</v>
      </c>
      <c r="B1" s="94" t="s">
        <v>559</v>
      </c>
      <c r="C1" s="94" t="s">
        <v>560</v>
      </c>
      <c r="D1" s="93" t="s">
        <v>561</v>
      </c>
      <c r="E1" s="93" t="s">
        <v>562</v>
      </c>
      <c r="F1" s="95"/>
      <c r="G1" s="95"/>
      <c r="H1" s="95"/>
      <c r="I1" s="95"/>
      <c r="J1" s="95"/>
      <c r="K1" s="95"/>
      <c r="L1" s="95"/>
      <c r="M1" s="95"/>
      <c r="N1" s="95"/>
      <c r="O1" s="95"/>
      <c r="P1" s="95"/>
      <c r="Q1" s="95"/>
    </row>
    <row r="2" spans="1:17">
      <c r="A2" s="93">
        <v>1</v>
      </c>
      <c r="B2" s="94" t="s">
        <v>420</v>
      </c>
      <c r="C2" s="94"/>
      <c r="D2" s="93">
        <v>1771.6125000000002</v>
      </c>
      <c r="E2" s="93">
        <v>410.95499999999993</v>
      </c>
      <c r="G2" t="s">
        <v>563</v>
      </c>
      <c r="I2" s="95"/>
      <c r="J2" s="95"/>
      <c r="K2" s="95"/>
      <c r="L2" s="95"/>
      <c r="M2" s="95"/>
      <c r="N2" s="95"/>
      <c r="O2" s="95"/>
      <c r="P2" s="95"/>
      <c r="Q2" s="95"/>
    </row>
    <row r="3" spans="1:17">
      <c r="A3" s="93">
        <v>2</v>
      </c>
      <c r="B3" s="94" t="s">
        <v>435</v>
      </c>
      <c r="C3" s="94"/>
      <c r="D3" s="93">
        <v>2035.7199999999998</v>
      </c>
      <c r="E3" s="93">
        <v>317.44</v>
      </c>
      <c r="I3" s="95"/>
      <c r="J3" s="95"/>
      <c r="K3" s="95"/>
      <c r="L3" s="95"/>
      <c r="M3" s="95"/>
      <c r="N3" s="95"/>
      <c r="O3" s="95"/>
      <c r="P3" s="95"/>
      <c r="Q3" s="95"/>
    </row>
    <row r="4" spans="1:17">
      <c r="A4" s="93">
        <v>3</v>
      </c>
      <c r="B4" s="94" t="s">
        <v>432</v>
      </c>
      <c r="C4" s="94"/>
      <c r="D4" s="93">
        <v>1942.8200000000004</v>
      </c>
      <c r="E4" s="93">
        <v>248.12499999999997</v>
      </c>
      <c r="I4" s="95"/>
      <c r="J4" s="95"/>
      <c r="K4" s="95"/>
      <c r="L4" s="95"/>
      <c r="M4" s="95"/>
      <c r="N4" s="95"/>
      <c r="O4" s="95"/>
      <c r="P4" s="95"/>
      <c r="Q4" s="95"/>
    </row>
    <row r="5" spans="1:17">
      <c r="A5" s="93">
        <v>4</v>
      </c>
      <c r="B5" s="94" t="s">
        <v>469</v>
      </c>
      <c r="C5" s="94"/>
      <c r="D5" s="93">
        <v>1694.1049999999996</v>
      </c>
      <c r="E5" s="93">
        <v>209.60499999999999</v>
      </c>
      <c r="I5" s="95"/>
      <c r="J5" s="95"/>
      <c r="K5" s="95"/>
      <c r="L5" s="95"/>
      <c r="M5" s="95"/>
      <c r="N5" s="95"/>
      <c r="O5" s="95"/>
      <c r="P5" s="95"/>
      <c r="Q5" s="95"/>
    </row>
    <row r="6" spans="1:17">
      <c r="A6" s="93">
        <v>5</v>
      </c>
      <c r="B6" s="94" t="s">
        <v>426</v>
      </c>
      <c r="C6" s="94"/>
      <c r="D6" s="93">
        <v>1890.885</v>
      </c>
      <c r="E6" s="93">
        <v>252.435</v>
      </c>
      <c r="I6" s="95"/>
      <c r="J6" s="95"/>
      <c r="K6" s="95"/>
      <c r="L6" s="95"/>
      <c r="M6" s="95"/>
      <c r="N6" s="95"/>
      <c r="O6" s="95"/>
      <c r="P6" s="95"/>
      <c r="Q6" s="95"/>
    </row>
    <row r="7" spans="1:17">
      <c r="A7" s="93">
        <v>6</v>
      </c>
      <c r="B7" s="94" t="s">
        <v>424</v>
      </c>
      <c r="C7" s="94"/>
      <c r="D7" s="93">
        <v>2117.5050000000001</v>
      </c>
      <c r="E7" s="93">
        <v>241.39</v>
      </c>
      <c r="I7" s="95"/>
      <c r="J7" s="95"/>
      <c r="K7" s="95"/>
      <c r="L7" s="95"/>
      <c r="M7" s="95"/>
      <c r="N7" s="95"/>
      <c r="O7" s="95"/>
      <c r="P7" s="95"/>
      <c r="Q7" s="95"/>
    </row>
    <row r="8" spans="1:17">
      <c r="A8" s="93">
        <v>7</v>
      </c>
      <c r="B8" s="94" t="s">
        <v>428</v>
      </c>
      <c r="C8" s="94"/>
      <c r="D8" s="93">
        <v>2211.6750000000002</v>
      </c>
      <c r="E8" s="93">
        <v>197.85500000000002</v>
      </c>
      <c r="I8" s="95"/>
      <c r="J8" s="95"/>
      <c r="K8" s="95"/>
      <c r="L8" s="95"/>
      <c r="M8" s="95"/>
      <c r="N8" s="95"/>
      <c r="O8" s="95"/>
      <c r="P8" s="95"/>
      <c r="Q8" s="95"/>
    </row>
    <row r="9" spans="1:17">
      <c r="A9" s="93">
        <v>8</v>
      </c>
      <c r="B9" s="94" t="s">
        <v>441</v>
      </c>
      <c r="C9" s="94"/>
      <c r="D9" s="93">
        <v>2358.1</v>
      </c>
      <c r="E9" s="93">
        <v>136.625</v>
      </c>
      <c r="I9" s="95"/>
      <c r="J9" s="95"/>
      <c r="K9" s="95"/>
      <c r="L9" s="95"/>
      <c r="M9" s="95"/>
      <c r="N9" s="95"/>
      <c r="O9" s="95"/>
      <c r="P9" s="95"/>
      <c r="Q9" s="95"/>
    </row>
    <row r="10" spans="1:17">
      <c r="A10" s="93">
        <v>9</v>
      </c>
      <c r="B10" s="94" t="s">
        <v>466</v>
      </c>
      <c r="C10" s="94"/>
      <c r="D10" s="93">
        <v>2286.5850000000005</v>
      </c>
      <c r="E10" s="93">
        <v>101.52499999999999</v>
      </c>
      <c r="I10" s="95"/>
      <c r="J10" s="95"/>
      <c r="K10" s="95"/>
      <c r="L10" s="95"/>
      <c r="M10" s="95"/>
      <c r="N10" s="95"/>
      <c r="O10" s="95"/>
      <c r="P10" s="95"/>
      <c r="Q10" s="95"/>
    </row>
    <row r="11" spans="1:17">
      <c r="A11" s="93">
        <v>10</v>
      </c>
      <c r="B11" s="94" t="s">
        <v>430</v>
      </c>
      <c r="C11" s="94"/>
      <c r="D11" s="93">
        <v>2297.54</v>
      </c>
      <c r="E11" s="93">
        <v>197.05</v>
      </c>
      <c r="I11" s="95"/>
      <c r="J11" s="95"/>
      <c r="K11" s="95"/>
      <c r="L11" s="95"/>
      <c r="M11" s="95"/>
      <c r="N11" s="95"/>
      <c r="O11" s="95"/>
      <c r="P11" s="95"/>
      <c r="Q11" s="95"/>
    </row>
    <row r="12" spans="1:17">
      <c r="A12" s="93">
        <v>11</v>
      </c>
      <c r="B12" s="94" t="s">
        <v>460</v>
      </c>
      <c r="C12" s="94"/>
      <c r="D12" s="93">
        <v>2112.7250000000004</v>
      </c>
      <c r="E12" s="93">
        <v>250.09</v>
      </c>
      <c r="I12" s="95"/>
      <c r="J12" s="95"/>
      <c r="K12" s="95"/>
      <c r="L12" s="95"/>
      <c r="M12" s="95"/>
      <c r="N12" s="95"/>
      <c r="O12" s="95"/>
      <c r="P12" s="95"/>
      <c r="Q12" s="95"/>
    </row>
    <row r="13" spans="1:17">
      <c r="A13" s="93">
        <v>12</v>
      </c>
      <c r="B13" s="94" t="s">
        <v>443</v>
      </c>
      <c r="C13" s="94"/>
      <c r="D13" s="93">
        <v>2131.6499999999996</v>
      </c>
      <c r="E13" s="93">
        <v>276.625</v>
      </c>
      <c r="I13" s="95"/>
      <c r="J13" s="95"/>
      <c r="K13" s="95"/>
      <c r="L13" s="95"/>
      <c r="M13" s="95"/>
      <c r="N13" s="95"/>
      <c r="O13" s="95"/>
      <c r="P13" s="95"/>
      <c r="Q13" s="95"/>
    </row>
    <row r="14" spans="1:17">
      <c r="A14" s="93">
        <v>13</v>
      </c>
      <c r="B14" s="94" t="s">
        <v>471</v>
      </c>
      <c r="C14" s="94"/>
      <c r="D14" s="93">
        <v>2370.3500000000004</v>
      </c>
      <c r="E14" s="93">
        <v>116.2</v>
      </c>
      <c r="I14" s="95"/>
      <c r="J14" s="95"/>
      <c r="K14" s="95"/>
      <c r="L14" s="95"/>
      <c r="M14" s="95"/>
      <c r="N14" s="95"/>
      <c r="O14" s="95"/>
      <c r="P14" s="95"/>
      <c r="Q14" s="95"/>
    </row>
    <row r="15" spans="1:17">
      <c r="A15" s="93">
        <v>14</v>
      </c>
      <c r="B15" s="94" t="s">
        <v>454</v>
      </c>
      <c r="C15" s="94"/>
      <c r="D15" s="93">
        <v>2448.8050000000003</v>
      </c>
      <c r="E15" s="93">
        <v>113.56500000000001</v>
      </c>
      <c r="I15" s="95"/>
      <c r="J15" s="95"/>
      <c r="K15" s="95"/>
      <c r="L15" s="95"/>
      <c r="M15" s="95"/>
      <c r="N15" s="95"/>
      <c r="O15" s="95"/>
      <c r="P15" s="95"/>
      <c r="Q15" s="95"/>
    </row>
    <row r="16" spans="1:17">
      <c r="A16" s="93">
        <v>15</v>
      </c>
      <c r="B16" s="94" t="s">
        <v>422</v>
      </c>
      <c r="C16" s="94"/>
      <c r="D16" s="93">
        <v>2513.2700000000004</v>
      </c>
      <c r="E16" s="93">
        <v>91.044999999999987</v>
      </c>
      <c r="I16" s="95"/>
      <c r="J16" s="95"/>
      <c r="K16" s="95"/>
      <c r="L16" s="95"/>
      <c r="M16" s="95"/>
      <c r="N16" s="95"/>
      <c r="O16" s="95"/>
      <c r="P16" s="95"/>
      <c r="Q16" s="95"/>
    </row>
    <row r="17" spans="1:17">
      <c r="A17" s="93">
        <v>16</v>
      </c>
      <c r="B17" s="94" t="s">
        <v>495</v>
      </c>
      <c r="C17" s="94"/>
      <c r="D17" s="93">
        <v>2004.92</v>
      </c>
      <c r="E17" s="93">
        <v>101.02500000000001</v>
      </c>
      <c r="I17" s="95"/>
      <c r="J17" s="95"/>
      <c r="K17" s="95"/>
      <c r="L17" s="95"/>
      <c r="M17" s="95"/>
      <c r="N17" s="95"/>
      <c r="O17" s="95"/>
      <c r="P17" s="95"/>
      <c r="Q17" s="95"/>
    </row>
    <row r="18" spans="1:17">
      <c r="A18" s="93">
        <v>17</v>
      </c>
      <c r="B18" s="94" t="s">
        <v>439</v>
      </c>
      <c r="C18" s="94"/>
      <c r="D18" s="93">
        <v>2204.7849999999999</v>
      </c>
      <c r="E18" s="93">
        <v>124.035</v>
      </c>
      <c r="I18" s="95"/>
      <c r="J18" s="95"/>
      <c r="K18" s="95"/>
      <c r="L18" s="95"/>
      <c r="M18" s="95"/>
      <c r="N18" s="95"/>
      <c r="O18" s="95"/>
      <c r="P18" s="95"/>
      <c r="Q18" s="95"/>
    </row>
    <row r="19" spans="1:17">
      <c r="A19" s="93">
        <v>18</v>
      </c>
      <c r="B19" s="94" t="s">
        <v>482</v>
      </c>
      <c r="C19" s="94"/>
      <c r="D19" s="93">
        <v>2404.0549999999998</v>
      </c>
      <c r="E19" s="93">
        <v>35.085000000000001</v>
      </c>
      <c r="I19" s="95"/>
      <c r="J19" s="95"/>
      <c r="K19" s="95"/>
      <c r="L19" s="95"/>
      <c r="M19" s="95"/>
      <c r="N19" s="95"/>
      <c r="O19" s="95"/>
      <c r="P19" s="95"/>
      <c r="Q19" s="95"/>
    </row>
    <row r="20" spans="1:17">
      <c r="A20" s="95"/>
      <c r="B20" s="95"/>
      <c r="C20" s="95"/>
      <c r="D20" s="95"/>
      <c r="E20" s="95"/>
      <c r="F20" s="95"/>
      <c r="G20" s="95"/>
      <c r="H20" s="95"/>
      <c r="I20" s="95"/>
      <c r="J20" s="95"/>
      <c r="K20" s="95"/>
      <c r="L20" s="95"/>
      <c r="M20" s="95"/>
      <c r="N20" s="95"/>
      <c r="O20" s="95"/>
      <c r="P20" s="95"/>
      <c r="Q20" s="95"/>
    </row>
    <row r="21" spans="1:17">
      <c r="A21" s="95"/>
      <c r="B21" s="95"/>
      <c r="C21" s="95"/>
      <c r="D21" s="95"/>
      <c r="E21" s="95"/>
      <c r="F21" s="95"/>
      <c r="G21" s="95"/>
      <c r="H21" s="95"/>
      <c r="I21" s="95"/>
      <c r="J21" s="95"/>
      <c r="K21" s="95"/>
      <c r="L21" s="95"/>
      <c r="M21" s="95"/>
      <c r="N21" s="95"/>
      <c r="O21" s="95"/>
      <c r="P21" s="95"/>
      <c r="Q21" s="95"/>
    </row>
    <row r="22" spans="1:17">
      <c r="A22" s="95"/>
      <c r="B22" s="95"/>
      <c r="C22" s="95"/>
      <c r="D22" s="95"/>
      <c r="E22" s="95"/>
      <c r="F22" s="95"/>
      <c r="G22" s="95"/>
      <c r="H22" s="95"/>
      <c r="I22" s="95"/>
      <c r="J22" s="95"/>
      <c r="K22" s="95"/>
      <c r="L22" s="95"/>
      <c r="M22" s="95"/>
      <c r="N22" s="95"/>
      <c r="O22" s="95"/>
      <c r="P22" s="95"/>
      <c r="Q22" s="9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6C88"/>
  </sheetPr>
  <dimension ref="A1:O298"/>
  <sheetViews>
    <sheetView workbookViewId="0">
      <selection activeCell="D13" sqref="D13:D14"/>
    </sheetView>
  </sheetViews>
  <sheetFormatPr defaultColWidth="9.140625" defaultRowHeight="12.75"/>
  <cols>
    <col min="1" max="1" width="3.42578125" style="1" customWidth="1"/>
    <col min="2" max="2" width="26" style="1" customWidth="1"/>
    <col min="3" max="3" width="14.85546875" style="1" customWidth="1"/>
    <col min="4" max="4" width="17.140625" style="1" customWidth="1"/>
    <col min="5" max="5" width="18.5703125" style="1" customWidth="1"/>
    <col min="6" max="6" width="11.5703125" style="1" customWidth="1"/>
    <col min="7" max="7" width="2.42578125" style="1" customWidth="1"/>
    <col min="8" max="8" width="12.42578125" style="1" customWidth="1"/>
    <col min="9" max="9" width="8.5703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1" s="20" customFormat="1" ht="65.099999999999994" customHeight="1"/>
    <row r="2" spans="1:11" s="20" customFormat="1" ht="15" customHeight="1">
      <c r="A2" s="21"/>
      <c r="B2" s="22"/>
      <c r="C2" s="22"/>
      <c r="D2" s="22"/>
      <c r="E2" s="22"/>
      <c r="F2" s="22"/>
      <c r="G2" s="22"/>
      <c r="H2" s="22"/>
    </row>
    <row r="3" spans="1:11" s="20" customFormat="1" ht="59.1" customHeight="1">
      <c r="A3" s="21"/>
      <c r="B3" s="23"/>
      <c r="C3" s="24"/>
      <c r="D3" s="25"/>
      <c r="E3" s="25"/>
      <c r="F3" s="310" t="s">
        <v>564</v>
      </c>
      <c r="G3" s="310"/>
      <c r="H3" s="310"/>
    </row>
    <row r="4" spans="1:11" s="20" customFormat="1" ht="81" customHeight="1">
      <c r="A4" s="21"/>
      <c r="B4" s="315" t="s">
        <v>5</v>
      </c>
      <c r="C4" s="315"/>
      <c r="D4" s="315"/>
      <c r="E4" s="315"/>
      <c r="F4" s="21"/>
    </row>
    <row r="5" spans="1:11" s="20" customFormat="1" ht="15" customHeight="1">
      <c r="A5" s="26"/>
      <c r="B5" s="290" t="s">
        <v>1</v>
      </c>
      <c r="C5" s="296">
        <v>2.2000000000000002</v>
      </c>
      <c r="D5" s="291" t="s">
        <v>2</v>
      </c>
      <c r="E5" s="292">
        <v>45551</v>
      </c>
      <c r="F5" s="293"/>
      <c r="G5" s="294"/>
      <c r="H5" s="295"/>
      <c r="I5" s="31"/>
      <c r="J5" s="32"/>
      <c r="K5" s="32"/>
    </row>
    <row r="6" spans="1:11" s="21" customFormat="1"/>
    <row r="7" spans="1:11" s="21" customFormat="1" ht="106.35" customHeight="1">
      <c r="B7" s="316" t="s">
        <v>6</v>
      </c>
      <c r="C7" s="317"/>
      <c r="D7" s="317"/>
      <c r="E7" s="317"/>
      <c r="F7" s="317"/>
      <c r="G7" s="317"/>
      <c r="H7" s="318"/>
      <c r="I7" s="33"/>
    </row>
    <row r="8" spans="1:11" s="10" customFormat="1" ht="20.25" customHeight="1">
      <c r="B8" s="12"/>
      <c r="C8" s="11"/>
      <c r="D8" s="17"/>
      <c r="E8" s="13"/>
      <c r="F8" s="11"/>
      <c r="G8" s="11"/>
    </row>
    <row r="9" spans="1:11" s="10" customFormat="1" ht="36" customHeight="1">
      <c r="B9" s="12"/>
      <c r="C9" s="297"/>
      <c r="D9" s="298" t="s">
        <v>7</v>
      </c>
      <c r="E9" s="299"/>
      <c r="F9" s="11"/>
      <c r="G9" s="11"/>
    </row>
    <row r="10" spans="1:11" s="10" customFormat="1" ht="20.25" customHeight="1">
      <c r="B10" s="34"/>
      <c r="C10" s="34"/>
      <c r="D10" s="35"/>
      <c r="E10" s="36"/>
      <c r="F10" s="34"/>
      <c r="G10" s="34"/>
      <c r="H10" s="21"/>
      <c r="I10" s="21"/>
    </row>
    <row r="11" spans="1:11" s="3" customFormat="1" ht="17.25" customHeight="1">
      <c r="B11" s="300" t="s">
        <v>8</v>
      </c>
      <c r="C11" s="293"/>
      <c r="D11" s="293"/>
      <c r="E11" s="293"/>
      <c r="F11" s="293"/>
      <c r="G11" s="293"/>
      <c r="H11" s="294"/>
      <c r="I11" s="21"/>
    </row>
    <row r="12" spans="1:11" s="3" customFormat="1" ht="9.9499999999999993" customHeight="1">
      <c r="B12" s="38"/>
      <c r="C12" s="30"/>
      <c r="D12" s="30"/>
      <c r="E12" s="30"/>
      <c r="F12" s="30"/>
      <c r="G12" s="30"/>
      <c r="H12" s="21"/>
      <c r="I12" s="21"/>
    </row>
    <row r="13" spans="1:11" s="10" customFormat="1" ht="15.95" customHeight="1">
      <c r="B13" s="39"/>
      <c r="C13" s="30"/>
      <c r="D13" s="319">
        <v>5</v>
      </c>
      <c r="E13" s="321" t="s">
        <v>9</v>
      </c>
      <c r="F13" s="40" t="str">
        <f>IF(MOD(D13,1)&lt;=0,"",IF(MOD(D13,1)=0.5,"","ERROR: Rating must be in 0.5 star increment"))</f>
        <v/>
      </c>
      <c r="G13" s="30"/>
      <c r="H13" s="21"/>
      <c r="I13" s="21"/>
    </row>
    <row r="14" spans="1:11" s="10" customFormat="1" ht="11.25" customHeight="1">
      <c r="B14" s="41"/>
      <c r="C14" s="30"/>
      <c r="D14" s="320"/>
      <c r="E14" s="321"/>
      <c r="F14" s="30"/>
      <c r="G14" s="30"/>
      <c r="H14" s="21"/>
      <c r="I14" s="21"/>
    </row>
    <row r="15" spans="1:11" s="10" customFormat="1" ht="11.25" customHeight="1">
      <c r="B15" s="41"/>
      <c r="C15" s="30"/>
      <c r="D15" s="151"/>
      <c r="E15" s="36"/>
      <c r="F15" s="30"/>
      <c r="G15" s="30"/>
      <c r="H15" s="21"/>
      <c r="I15" s="21"/>
    </row>
    <row r="16" spans="1:11" s="3" customFormat="1" ht="17.25" customHeight="1">
      <c r="B16" s="300" t="s">
        <v>10</v>
      </c>
      <c r="C16" s="293"/>
      <c r="D16" s="293"/>
      <c r="E16" s="293"/>
      <c r="F16" s="293"/>
      <c r="G16" s="293"/>
      <c r="H16" s="294"/>
      <c r="I16" s="21"/>
      <c r="J16" s="14"/>
    </row>
    <row r="17" spans="2:15" s="3" customFormat="1" ht="9.9499999999999993" customHeight="1">
      <c r="B17" s="47"/>
      <c r="C17" s="47"/>
      <c r="D17" s="47"/>
      <c r="E17" s="47"/>
      <c r="F17" s="47"/>
      <c r="G17" s="47"/>
      <c r="H17" s="33"/>
      <c r="I17" s="33"/>
      <c r="J17" s="4"/>
    </row>
    <row r="18" spans="2:15" s="14" customFormat="1" ht="20.100000000000001" customHeight="1">
      <c r="B18" s="251" t="s">
        <v>11</v>
      </c>
      <c r="C18" s="252"/>
      <c r="D18" s="252"/>
      <c r="E18" s="252"/>
      <c r="F18" s="253"/>
      <c r="G18" s="57"/>
      <c r="H18" s="186"/>
      <c r="I18" s="109" t="str">
        <f>IF(AND(H18="",D13=""),"",IF(ISNA(C76),"ERROR: Please enter a valid postcode",""))</f>
        <v>ERROR: Please enter a valid postcode</v>
      </c>
    </row>
    <row r="19" spans="2:15" s="14" customFormat="1" ht="20.100000000000001" customHeight="1">
      <c r="B19" s="162" t="s">
        <v>12</v>
      </c>
      <c r="C19" s="163"/>
      <c r="D19" s="163"/>
      <c r="E19" s="163"/>
      <c r="F19" s="164"/>
      <c r="G19" s="75"/>
      <c r="H19" s="187"/>
      <c r="I19" s="109" t="str">
        <f>IF(AND(NOT(ISBLANK(H18)),(OR(ISBLANK(H19),H19=0))),"NOTE: If you are unsure, try using default hours of 45 hours per week instead of 0 hours.","")</f>
        <v/>
      </c>
      <c r="K19" s="18"/>
      <c r="M19" s="18"/>
      <c r="O19" s="19"/>
    </row>
    <row r="20" spans="2:15" s="14" customFormat="1" ht="20.100000000000001" customHeight="1">
      <c r="B20" s="165" t="s">
        <v>13</v>
      </c>
      <c r="C20" s="166"/>
      <c r="D20" s="166"/>
      <c r="E20" s="166"/>
      <c r="F20" s="167"/>
      <c r="G20" s="57"/>
      <c r="H20" s="188"/>
      <c r="K20" s="18"/>
    </row>
    <row r="21" spans="2:15" s="14" customFormat="1" ht="12.75" customHeight="1">
      <c r="B21" s="79"/>
      <c r="C21" s="73"/>
      <c r="D21" s="73"/>
      <c r="E21" s="73"/>
      <c r="F21" s="73"/>
      <c r="G21" s="75"/>
      <c r="H21" s="152"/>
    </row>
    <row r="22" spans="2:15" s="14" customFormat="1" ht="20.100000000000001" customHeight="1">
      <c r="B22" s="251" t="s">
        <v>14</v>
      </c>
      <c r="C22" s="254"/>
      <c r="D22" s="254"/>
      <c r="E22" s="254"/>
      <c r="F22" s="255" t="s">
        <v>15</v>
      </c>
      <c r="G22" s="82"/>
      <c r="H22" s="200"/>
    </row>
    <row r="23" spans="2:15" s="14" customFormat="1" ht="20.100000000000001" customHeight="1">
      <c r="B23" s="168" t="str">
        <f>IF(SUM(H22:H27)=1,"","ERROR: Percentage breakdown must total 100%")</f>
        <v>ERROR: Percentage breakdown must total 100%</v>
      </c>
      <c r="C23" s="169"/>
      <c r="D23" s="169"/>
      <c r="E23" s="169"/>
      <c r="F23" s="170" t="s">
        <v>16</v>
      </c>
      <c r="G23" s="86"/>
      <c r="H23" s="200"/>
    </row>
    <row r="24" spans="2:15" s="14" customFormat="1" ht="20.100000000000001" customHeight="1">
      <c r="B24" s="168"/>
      <c r="C24" s="169"/>
      <c r="D24" s="169"/>
      <c r="E24" s="169"/>
      <c r="F24" s="170" t="s">
        <v>17</v>
      </c>
      <c r="G24" s="86"/>
      <c r="H24" s="200"/>
    </row>
    <row r="25" spans="2:15" s="14" customFormat="1" ht="20.100000000000001" customHeight="1">
      <c r="B25" s="168"/>
      <c r="C25" s="169"/>
      <c r="D25" s="169"/>
      <c r="E25" s="169"/>
      <c r="F25" s="170" t="s">
        <v>18</v>
      </c>
      <c r="G25" s="86"/>
      <c r="H25" s="200"/>
    </row>
    <row r="26" spans="2:15" s="14" customFormat="1" ht="20.100000000000001" customHeight="1">
      <c r="B26" s="162"/>
      <c r="C26" s="169"/>
      <c r="D26" s="169"/>
      <c r="E26" s="169"/>
      <c r="F26" s="170" t="s">
        <v>19</v>
      </c>
      <c r="G26" s="86"/>
      <c r="H26" s="200"/>
    </row>
    <row r="27" spans="2:15" s="14" customFormat="1" ht="20.100000000000001" customHeight="1">
      <c r="B27" s="171"/>
      <c r="C27" s="172"/>
      <c r="D27" s="172"/>
      <c r="E27" s="172"/>
      <c r="F27" s="173" t="s">
        <v>20</v>
      </c>
      <c r="G27" s="86"/>
      <c r="H27" s="200"/>
    </row>
    <row r="28" spans="2:15" s="14" customFormat="1" ht="12.75" customHeight="1">
      <c r="B28" s="84"/>
      <c r="C28" s="84"/>
      <c r="D28" s="84"/>
      <c r="E28" s="84"/>
      <c r="F28" s="84"/>
      <c r="G28" s="86"/>
      <c r="H28" s="157"/>
    </row>
    <row r="29" spans="2:15" s="14" customFormat="1" ht="20.100000000000001" customHeight="1">
      <c r="B29" s="174" t="s">
        <v>21</v>
      </c>
      <c r="C29" s="175"/>
      <c r="D29" s="175"/>
      <c r="E29" s="175"/>
      <c r="F29" s="176" t="s">
        <v>22</v>
      </c>
      <c r="G29" s="86"/>
      <c r="H29" s="197"/>
    </row>
    <row r="30" spans="2:15" s="14" customFormat="1" ht="20.100000000000001" customHeight="1">
      <c r="B30" s="177" t="s">
        <v>23</v>
      </c>
      <c r="C30" s="169"/>
      <c r="D30" s="169"/>
      <c r="E30" s="169"/>
      <c r="F30" s="178" t="s">
        <v>24</v>
      </c>
      <c r="G30" s="86"/>
      <c r="H30" s="198">
        <v>0</v>
      </c>
    </row>
    <row r="31" spans="2:15" s="14" customFormat="1" ht="20.100000000000001" customHeight="1">
      <c r="B31" s="179"/>
      <c r="C31" s="180"/>
      <c r="D31" s="180"/>
      <c r="E31" s="180"/>
      <c r="F31" s="181" t="s">
        <v>25</v>
      </c>
      <c r="G31" s="86"/>
      <c r="H31" s="199">
        <v>0</v>
      </c>
    </row>
    <row r="32" spans="2:15" s="3" customFormat="1" ht="19.5" customHeight="1">
      <c r="B32" s="48"/>
      <c r="C32" s="49"/>
      <c r="D32" s="49"/>
      <c r="E32" s="49"/>
      <c r="F32" s="49"/>
      <c r="G32" s="49"/>
      <c r="H32" s="42"/>
      <c r="I32" s="21"/>
    </row>
    <row r="33" spans="1:11" s="3" customFormat="1" ht="1.5" customHeight="1">
      <c r="B33" s="50"/>
      <c r="C33" s="51"/>
      <c r="D33" s="51"/>
      <c r="E33" s="51"/>
      <c r="F33" s="51"/>
      <c r="G33" s="51"/>
      <c r="H33" s="44"/>
      <c r="I33" s="189"/>
    </row>
    <row r="34" spans="1:11" s="3" customFormat="1" ht="17.25" customHeight="1">
      <c r="B34" s="160" t="s">
        <v>26</v>
      </c>
      <c r="C34" s="161"/>
      <c r="D34" s="161"/>
      <c r="E34" s="161"/>
      <c r="F34" s="161"/>
      <c r="G34" s="161"/>
      <c r="H34" s="23"/>
      <c r="I34" s="21"/>
    </row>
    <row r="35" spans="1:11" s="3" customFormat="1" ht="1.5" customHeight="1">
      <c r="B35" s="45"/>
      <c r="C35" s="45"/>
      <c r="D35" s="45"/>
      <c r="E35" s="45"/>
      <c r="F35" s="45"/>
      <c r="G35" s="45"/>
      <c r="H35" s="46"/>
      <c r="I35" s="21"/>
      <c r="J35" s="4"/>
    </row>
    <row r="36" spans="1:11" s="3" customFormat="1" ht="9.9499999999999993" customHeight="1">
      <c r="B36" s="21"/>
      <c r="C36" s="21"/>
      <c r="D36" s="21"/>
      <c r="E36" s="21"/>
      <c r="F36" s="52"/>
      <c r="G36" s="52"/>
      <c r="H36" s="21"/>
      <c r="I36" s="21"/>
      <c r="J36" s="5"/>
    </row>
    <row r="37" spans="1:11" s="3" customFormat="1" ht="9.9499999999999993" customHeight="1">
      <c r="B37" s="21"/>
      <c r="C37" s="21"/>
      <c r="D37" s="21"/>
      <c r="E37" s="21"/>
      <c r="F37" s="52"/>
      <c r="G37" s="52"/>
      <c r="H37" s="21"/>
      <c r="I37" s="21"/>
      <c r="J37" s="5"/>
    </row>
    <row r="38" spans="1:11" s="10" customFormat="1" ht="16.5" hidden="1" customHeight="1">
      <c r="B38" s="21"/>
      <c r="C38" s="53" t="s">
        <v>27</v>
      </c>
      <c r="D38" s="21"/>
      <c r="E38" s="21"/>
      <c r="F38" s="54">
        <f>IF(D13&lt;&gt;"",TRUNC(C84),"")</f>
        <v>53</v>
      </c>
      <c r="G38" s="55"/>
      <c r="H38" s="21"/>
      <c r="I38" s="21"/>
      <c r="J38" s="15"/>
    </row>
    <row r="39" spans="1:11" s="10" customFormat="1" ht="16.5" hidden="1" customHeight="1">
      <c r="B39" s="21"/>
      <c r="C39" s="53"/>
      <c r="D39" s="21"/>
      <c r="E39" s="21"/>
      <c r="F39" s="55"/>
      <c r="G39" s="55"/>
      <c r="H39" s="21"/>
      <c r="I39" s="21"/>
      <c r="J39" s="15"/>
    </row>
    <row r="40" spans="1:11" s="10" customFormat="1" ht="16.5" customHeight="1">
      <c r="B40" s="21"/>
      <c r="C40" s="56" t="s">
        <v>28</v>
      </c>
      <c r="D40" s="57"/>
      <c r="E40" s="57"/>
      <c r="F40" s="21"/>
      <c r="G40" s="21"/>
      <c r="H40" s="21"/>
      <c r="I40" s="57"/>
      <c r="J40" s="15"/>
    </row>
    <row r="41" spans="1:11" s="10" customFormat="1" ht="16.5" customHeight="1">
      <c r="B41" s="21"/>
      <c r="C41" s="58"/>
      <c r="D41" s="57"/>
      <c r="E41" s="60" t="s">
        <v>29</v>
      </c>
      <c r="F41" s="54" t="str">
        <f>IF(AND(H18&lt;&gt;"",B23=""),TRUNC(($C$86)*(H22)/$C$94),"")</f>
        <v/>
      </c>
      <c r="G41" s="61"/>
      <c r="H41" s="61" t="s">
        <v>30</v>
      </c>
      <c r="I41" s="57"/>
      <c r="J41" s="97"/>
      <c r="K41" s="158"/>
    </row>
    <row r="42" spans="1:11" s="10" customFormat="1" ht="16.5" customHeight="1">
      <c r="B42" s="21"/>
      <c r="C42" s="58"/>
      <c r="D42" s="57"/>
      <c r="E42" s="60" t="s">
        <v>31</v>
      </c>
      <c r="F42" s="54" t="str">
        <f>IF(AND(H18&lt;&gt;"",B23=""),TRUNC(($C$86)*(H23)/$C$94),"")</f>
        <v/>
      </c>
      <c r="G42" s="61"/>
      <c r="H42" s="61" t="s">
        <v>30</v>
      </c>
      <c r="I42" s="57"/>
      <c r="J42" s="97"/>
      <c r="K42" s="158"/>
    </row>
    <row r="43" spans="1:11" s="10" customFormat="1" ht="16.5" customHeight="1">
      <c r="B43" s="21"/>
      <c r="C43" s="58"/>
      <c r="D43" s="57"/>
      <c r="E43" s="60" t="s">
        <v>32</v>
      </c>
      <c r="F43" s="54" t="str">
        <f>IF(AND(H18&lt;&gt;"",B23=""),TRUNC(($C$86)*(H24)/$C$94),"")</f>
        <v/>
      </c>
      <c r="G43" s="61"/>
      <c r="H43" s="61" t="s">
        <v>30</v>
      </c>
      <c r="I43" s="59"/>
      <c r="J43" s="97"/>
    </row>
    <row r="44" spans="1:11" s="10" customFormat="1" ht="16.5" customHeight="1">
      <c r="B44" s="21"/>
      <c r="C44" s="58"/>
      <c r="D44" s="57"/>
      <c r="E44" s="60" t="s">
        <v>33</v>
      </c>
      <c r="F44" s="54" t="str">
        <f>IF(AND(H18&lt;&gt;"",B23=""),TRUNC(($C$86)*(H25)/$C$94),"")</f>
        <v/>
      </c>
      <c r="G44" s="61"/>
      <c r="H44" s="61" t="s">
        <v>30</v>
      </c>
      <c r="I44" s="57"/>
      <c r="J44" s="97"/>
    </row>
    <row r="45" spans="1:11" s="10" customFormat="1" ht="16.5" customHeight="1">
      <c r="B45" s="21"/>
      <c r="C45" s="58"/>
      <c r="D45" s="21"/>
      <c r="E45" s="60" t="s">
        <v>34</v>
      </c>
      <c r="F45" s="54" t="str">
        <f>IF(AND(H18&lt;&gt;"",B23=""),TRUNC(($C$86)*(H26)/$C$94)/D92,"")</f>
        <v/>
      </c>
      <c r="G45" s="61"/>
      <c r="H45" s="61" t="s">
        <v>35</v>
      </c>
      <c r="I45" s="59"/>
      <c r="J45" s="97"/>
      <c r="K45" s="158"/>
    </row>
    <row r="46" spans="1:11" s="10" customFormat="1" ht="16.5" customHeight="1">
      <c r="B46" s="21"/>
      <c r="C46" s="58"/>
      <c r="D46" s="21"/>
      <c r="E46" s="60" t="s">
        <v>36</v>
      </c>
      <c r="F46" s="54" t="str">
        <f>IF(AND(H18&lt;&gt;"",B23=""),TRUNC(($C$86)*(H27)/$C$94)/D93,"")</f>
        <v/>
      </c>
      <c r="G46" s="61"/>
      <c r="H46" s="61" t="s">
        <v>37</v>
      </c>
      <c r="I46" s="21"/>
      <c r="J46" s="97"/>
      <c r="K46" s="158"/>
    </row>
    <row r="47" spans="1:11">
      <c r="A47" s="2"/>
      <c r="B47" s="21"/>
      <c r="C47" s="21"/>
      <c r="D47" s="21"/>
      <c r="E47" s="62"/>
      <c r="F47" s="21"/>
      <c r="G47" s="21"/>
      <c r="H47" s="21"/>
      <c r="I47" s="21"/>
    </row>
    <row r="48" spans="1:11">
      <c r="B48" s="21"/>
      <c r="C48" s="63"/>
      <c r="D48" s="57"/>
      <c r="E48" s="21"/>
      <c r="F48" s="21"/>
      <c r="G48" s="21"/>
      <c r="H48" s="21"/>
      <c r="I48" s="21"/>
    </row>
    <row r="49" spans="1:11" s="7" customFormat="1" ht="15.75" customHeight="1">
      <c r="A49" s="6"/>
      <c r="B49" s="57"/>
      <c r="C49" s="64" t="s">
        <v>38</v>
      </c>
      <c r="D49" s="57"/>
      <c r="E49" s="57"/>
      <c r="F49" s="65" t="e">
        <f>TRUNC(F41+F42+F43+F44+F45*D92+F46*D93)</f>
        <v>#VALUE!</v>
      </c>
      <c r="G49" s="57"/>
      <c r="H49" s="57" t="s">
        <v>30</v>
      </c>
      <c r="I49" s="57"/>
    </row>
    <row r="50" spans="1:11" s="7" customFormat="1" ht="15.75" customHeight="1">
      <c r="A50" s="6"/>
      <c r="B50" s="57"/>
      <c r="C50" s="64" t="s">
        <v>39</v>
      </c>
      <c r="D50" s="57"/>
      <c r="E50" s="57"/>
      <c r="F50" s="98" t="e">
        <f>F49/H20</f>
        <v>#VALUE!</v>
      </c>
      <c r="G50" s="57"/>
      <c r="H50" s="57" t="s">
        <v>40</v>
      </c>
      <c r="I50" s="57"/>
    </row>
    <row r="51" spans="1:11" s="7" customFormat="1" ht="15.75" customHeight="1">
      <c r="A51" s="6"/>
      <c r="B51" s="57"/>
      <c r="C51" s="64" t="s">
        <v>41</v>
      </c>
      <c r="D51" s="57"/>
      <c r="E51" s="57"/>
      <c r="F51" s="98" t="e">
        <f t="shared" ref="F51:F56" si="0">$F$50*H22</f>
        <v>#VALUE!</v>
      </c>
      <c r="G51" s="57"/>
      <c r="H51" s="57" t="s">
        <v>40</v>
      </c>
      <c r="I51" s="57"/>
    </row>
    <row r="52" spans="1:11" s="7" customFormat="1" ht="15.75" customHeight="1">
      <c r="A52" s="6"/>
      <c r="B52" s="57"/>
      <c r="C52" s="64" t="s">
        <v>42</v>
      </c>
      <c r="D52" s="57"/>
      <c r="E52" s="57"/>
      <c r="F52" s="98" t="e">
        <f t="shared" si="0"/>
        <v>#VALUE!</v>
      </c>
      <c r="G52" s="57"/>
      <c r="H52" s="57" t="s">
        <v>40</v>
      </c>
      <c r="I52" s="57"/>
    </row>
    <row r="53" spans="1:11" s="7" customFormat="1" ht="15.75" customHeight="1">
      <c r="A53" s="6"/>
      <c r="B53" s="57"/>
      <c r="C53" s="64" t="s">
        <v>43</v>
      </c>
      <c r="D53" s="57"/>
      <c r="E53" s="57"/>
      <c r="F53" s="98" t="e">
        <f>$F$50*H24</f>
        <v>#VALUE!</v>
      </c>
      <c r="G53" s="57"/>
      <c r="H53" s="57" t="s">
        <v>40</v>
      </c>
      <c r="I53" s="57"/>
    </row>
    <row r="54" spans="1:11" s="7" customFormat="1" ht="15.75" customHeight="1">
      <c r="A54" s="6"/>
      <c r="B54" s="57"/>
      <c r="C54" s="64" t="s">
        <v>44</v>
      </c>
      <c r="D54" s="57"/>
      <c r="E54" s="57"/>
      <c r="F54" s="98" t="e">
        <f t="shared" si="0"/>
        <v>#VALUE!</v>
      </c>
      <c r="G54" s="57"/>
      <c r="H54" s="57" t="s">
        <v>40</v>
      </c>
      <c r="I54" s="57"/>
    </row>
    <row r="55" spans="1:11" s="7" customFormat="1" ht="15.75" customHeight="1">
      <c r="A55" s="6"/>
      <c r="B55" s="57"/>
      <c r="C55" s="64" t="s">
        <v>45</v>
      </c>
      <c r="D55" s="57"/>
      <c r="E55" s="57"/>
      <c r="F55" s="98" t="e">
        <f t="shared" si="0"/>
        <v>#VALUE!</v>
      </c>
      <c r="G55" s="57"/>
      <c r="H55" s="57" t="s">
        <v>40</v>
      </c>
      <c r="I55" s="57"/>
    </row>
    <row r="56" spans="1:11" s="7" customFormat="1" ht="15.75" customHeight="1">
      <c r="A56" s="6"/>
      <c r="B56" s="57"/>
      <c r="C56" s="64" t="s">
        <v>46</v>
      </c>
      <c r="D56" s="57"/>
      <c r="E56" s="57"/>
      <c r="F56" s="98" t="e">
        <f t="shared" si="0"/>
        <v>#VALUE!</v>
      </c>
      <c r="G56" s="57"/>
      <c r="H56" s="57" t="s">
        <v>40</v>
      </c>
      <c r="I56" s="57"/>
    </row>
    <row r="57" spans="1:11" s="7" customFormat="1" ht="15.75" customHeight="1">
      <c r="A57" s="8"/>
      <c r="B57" s="57"/>
      <c r="C57" s="66"/>
      <c r="D57" s="57"/>
      <c r="E57" s="57"/>
      <c r="F57" s="66"/>
      <c r="G57" s="57"/>
      <c r="H57" s="66"/>
      <c r="I57" s="57"/>
    </row>
    <row r="58" spans="1:11" s="7" customFormat="1" ht="15.75" customHeight="1">
      <c r="A58" s="6"/>
      <c r="B58" s="57"/>
      <c r="C58" s="64" t="s">
        <v>47</v>
      </c>
      <c r="D58" s="57"/>
      <c r="E58" s="57"/>
      <c r="F58" s="65" t="e">
        <f>C86</f>
        <v>#N/A</v>
      </c>
      <c r="G58" s="57"/>
      <c r="H58" s="57" t="s">
        <v>48</v>
      </c>
      <c r="I58" s="57"/>
    </row>
    <row r="59" spans="1:11" s="7" customFormat="1" ht="15.75" customHeight="1">
      <c r="A59" s="6"/>
      <c r="B59" s="57"/>
      <c r="C59" s="64" t="s">
        <v>49</v>
      </c>
      <c r="D59" s="57"/>
      <c r="E59" s="57"/>
      <c r="F59" s="98" t="e">
        <f>F58/H20</f>
        <v>#N/A</v>
      </c>
      <c r="G59" s="57"/>
      <c r="H59" s="57" t="s">
        <v>50</v>
      </c>
      <c r="I59" s="57"/>
      <c r="J59" s="100"/>
    </row>
    <row r="60" spans="1:11" s="7" customFormat="1" ht="15.75" customHeight="1">
      <c r="A60" s="6"/>
      <c r="B60" s="57"/>
      <c r="C60" s="64" t="s">
        <v>51</v>
      </c>
      <c r="D60" s="57"/>
      <c r="E60" s="57"/>
      <c r="F60" s="98" t="e">
        <f>F41*C87/$H$20</f>
        <v>#VALUE!</v>
      </c>
      <c r="G60" s="57"/>
      <c r="H60" s="57" t="s">
        <v>50</v>
      </c>
      <c r="I60" s="57"/>
      <c r="J60" s="100"/>
    </row>
    <row r="61" spans="1:11" s="7" customFormat="1" ht="15.75" customHeight="1">
      <c r="A61" s="6"/>
      <c r="B61" s="57"/>
      <c r="C61" s="64" t="s">
        <v>52</v>
      </c>
      <c r="D61" s="57"/>
      <c r="E61" s="57"/>
      <c r="F61" s="98" t="e">
        <f>F42*C88/$H$20</f>
        <v>#VALUE!</v>
      </c>
      <c r="G61" s="57"/>
      <c r="H61" s="57" t="s">
        <v>50</v>
      </c>
      <c r="I61" s="57"/>
      <c r="J61" s="100"/>
    </row>
    <row r="62" spans="1:11" s="7" customFormat="1" ht="15.75" customHeight="1">
      <c r="A62" s="6"/>
      <c r="B62" s="57"/>
      <c r="C62" s="64" t="s">
        <v>53</v>
      </c>
      <c r="D62" s="57"/>
      <c r="E62" s="57"/>
      <c r="F62" s="98" t="e">
        <f>F43*C89/$H$20</f>
        <v>#VALUE!</v>
      </c>
      <c r="G62" s="57"/>
      <c r="H62" s="57" t="s">
        <v>50</v>
      </c>
      <c r="I62" s="57"/>
      <c r="J62" s="100"/>
    </row>
    <row r="63" spans="1:11" s="7" customFormat="1" ht="15.75" customHeight="1">
      <c r="A63" s="6"/>
      <c r="B63" s="57"/>
      <c r="C63" s="64" t="s">
        <v>54</v>
      </c>
      <c r="D63" s="57"/>
      <c r="E63" s="57"/>
      <c r="F63" s="98" t="e">
        <f>F44*C90/$H$20</f>
        <v>#VALUE!</v>
      </c>
      <c r="G63" s="57"/>
      <c r="H63" s="57" t="s">
        <v>50</v>
      </c>
      <c r="I63" s="57"/>
    </row>
    <row r="64" spans="1:11" s="7" customFormat="1" ht="15.75" customHeight="1">
      <c r="A64" s="6"/>
      <c r="B64" s="57"/>
      <c r="C64" s="64" t="s">
        <v>55</v>
      </c>
      <c r="D64" s="57"/>
      <c r="E64" s="57"/>
      <c r="F64" s="98" t="e">
        <f>(F45*C92*D92)/$H$20</f>
        <v>#VALUE!</v>
      </c>
      <c r="G64" s="57"/>
      <c r="H64" s="57" t="s">
        <v>50</v>
      </c>
      <c r="I64" s="57"/>
      <c r="K64" s="1"/>
    </row>
    <row r="65" spans="1:11" s="7" customFormat="1" ht="15.75" customHeight="1">
      <c r="A65" s="6"/>
      <c r="B65" s="57"/>
      <c r="C65" s="64" t="s">
        <v>56</v>
      </c>
      <c r="D65" s="57"/>
      <c r="E65" s="57"/>
      <c r="F65" s="98" t="e">
        <f>(F46*C93*D93)/$H$20</f>
        <v>#VALUE!</v>
      </c>
      <c r="G65" s="57"/>
      <c r="H65" s="57" t="s">
        <v>50</v>
      </c>
      <c r="I65" s="57"/>
      <c r="K65" s="1"/>
    </row>
    <row r="66" spans="1:11">
      <c r="A66" s="2"/>
      <c r="B66" s="21"/>
      <c r="C66" s="21"/>
      <c r="D66" s="21"/>
      <c r="E66" s="62"/>
      <c r="F66" s="21"/>
      <c r="G66" s="21"/>
      <c r="H66" s="21"/>
      <c r="I66" s="21"/>
    </row>
    <row r="67" spans="1:11">
      <c r="B67" s="67"/>
      <c r="C67" s="21"/>
      <c r="D67" s="21"/>
      <c r="E67" s="21"/>
      <c r="F67" s="21"/>
      <c r="G67" s="21"/>
      <c r="H67" s="21"/>
      <c r="I67" s="21"/>
    </row>
    <row r="68" spans="1:11">
      <c r="B68" s="67"/>
      <c r="C68" s="21"/>
      <c r="D68" s="21"/>
      <c r="E68" s="21"/>
      <c r="F68" s="21"/>
      <c r="G68" s="21"/>
      <c r="H68" s="21"/>
      <c r="I68" s="21"/>
    </row>
    <row r="69" spans="1:11">
      <c r="B69" s="67"/>
      <c r="C69" s="21"/>
      <c r="D69" s="21"/>
      <c r="E69" s="21"/>
      <c r="F69" s="21"/>
      <c r="G69" s="21"/>
      <c r="H69" s="21"/>
      <c r="I69" s="21"/>
    </row>
    <row r="70" spans="1:11">
      <c r="B70" s="67"/>
      <c r="C70" s="21"/>
      <c r="D70" s="21"/>
      <c r="E70" s="21"/>
      <c r="F70" s="21"/>
      <c r="G70" s="21"/>
      <c r="H70" s="21"/>
      <c r="I70" s="21"/>
    </row>
    <row r="71" spans="1:11">
      <c r="B71" s="68"/>
      <c r="C71" s="21"/>
      <c r="D71" s="21"/>
      <c r="E71" s="21"/>
      <c r="F71" s="21"/>
      <c r="G71" s="21"/>
      <c r="H71" s="21"/>
      <c r="I71" s="21"/>
    </row>
    <row r="72" spans="1:11" ht="17.25" hidden="1">
      <c r="A72" s="227"/>
      <c r="B72" s="69" t="s">
        <v>57</v>
      </c>
      <c r="C72" s="21"/>
      <c r="D72" s="21"/>
      <c r="E72" s="21"/>
      <c r="F72" s="21"/>
      <c r="G72" s="21"/>
      <c r="H72" s="21"/>
      <c r="I72" s="21"/>
    </row>
    <row r="73" spans="1:11" hidden="1">
      <c r="A73" s="227"/>
      <c r="B73" s="21" t="s">
        <v>58</v>
      </c>
      <c r="C73" s="96" t="str">
        <f>IF(ISBLANK(H19),"No Input Value",MIN(H19, 168))</f>
        <v>No Input Value</v>
      </c>
      <c r="D73" s="21"/>
      <c r="E73" s="21"/>
      <c r="F73" s="21"/>
      <c r="G73" s="21"/>
      <c r="H73" s="21"/>
      <c r="I73" s="21"/>
    </row>
    <row r="74" spans="1:11" hidden="1">
      <c r="A74" s="227"/>
      <c r="B74" s="21" t="s">
        <v>59</v>
      </c>
      <c r="C74" s="110" t="str">
        <f>IF(ISERROR(LEFT($H18,1)*1),"Y","N")</f>
        <v>Y</v>
      </c>
      <c r="D74" s="21"/>
      <c r="E74" s="21"/>
      <c r="F74" s="21"/>
      <c r="G74" s="21"/>
      <c r="H74" s="21"/>
      <c r="I74" s="21"/>
    </row>
    <row r="75" spans="1:11" hidden="1">
      <c r="A75" s="227"/>
      <c r="B75" s="21" t="s">
        <v>60</v>
      </c>
      <c r="C75" s="110" t="str">
        <f>IF(ISERROR(MID($H18,2,1)*1),"Y","N")</f>
        <v>Y</v>
      </c>
      <c r="D75" s="21"/>
      <c r="E75" s="21"/>
      <c r="F75" s="21"/>
      <c r="G75" s="21"/>
      <c r="H75" s="21"/>
      <c r="I75" s="21"/>
    </row>
    <row r="76" spans="1:11" hidden="1">
      <c r="A76" s="227"/>
      <c r="B76" s="21" t="s">
        <v>61</v>
      </c>
      <c r="C76" s="96" t="e">
        <f>IF(AND(C74="Y",C75="Y"),INDEX(Climate_pcode_xref!$B$2:$B$122,MATCH(LEFT(H18,2),Climate_pcode_xref!$A$2:$A$122,0)),INDEX(Climate_pcode_xref!$B$2:$B$122,MATCH(LEFT(H18,1),Climate_pcode_xref!$A$2:$A$122,0)))</f>
        <v>#N/A</v>
      </c>
      <c r="D76" s="21"/>
      <c r="E76" s="21"/>
      <c r="F76" s="21"/>
      <c r="G76" s="21"/>
      <c r="H76" s="21"/>
      <c r="I76" s="21"/>
    </row>
    <row r="77" spans="1:11" hidden="1">
      <c r="A77" s="227"/>
      <c r="B77" s="21" t="s">
        <v>62</v>
      </c>
      <c r="C77" s="21" t="e">
        <f>INDEX(Climate_zones!$D$2:$D$19,MATCH(C76,Climate_zones!$A$2:$A$19,0))</f>
        <v>#N/A</v>
      </c>
      <c r="D77" s="21"/>
      <c r="E77" s="21"/>
      <c r="F77" s="21"/>
      <c r="G77" s="21"/>
      <c r="H77" s="21"/>
      <c r="I77" s="21"/>
    </row>
    <row r="78" spans="1:11" hidden="1">
      <c r="A78" s="227"/>
      <c r="B78" s="21" t="s">
        <v>63</v>
      </c>
      <c r="C78" s="21" t="e">
        <f>INDEX(Climate_zones!$E$2:$E$19,MATCH(C76,Climate_zones!$A$2:$A$19,0))</f>
        <v>#N/A</v>
      </c>
      <c r="D78" s="21"/>
      <c r="E78" s="21"/>
      <c r="F78" s="21"/>
      <c r="G78" s="21"/>
      <c r="H78" s="21"/>
      <c r="I78" s="21"/>
    </row>
    <row r="79" spans="1:11" hidden="1">
      <c r="A79" s="227"/>
      <c r="B79" s="21" t="s">
        <v>64</v>
      </c>
      <c r="C79" s="21" t="e">
        <f>0.011*C77+0.034*C78-26</f>
        <v>#N/A</v>
      </c>
      <c r="D79" s="21"/>
      <c r="E79" s="21"/>
      <c r="F79" s="21"/>
      <c r="G79" s="21"/>
      <c r="H79" s="21"/>
      <c r="I79" s="21"/>
    </row>
    <row r="80" spans="1:11" hidden="1">
      <c r="A80" s="227"/>
      <c r="B80" s="21" t="s">
        <v>65</v>
      </c>
      <c r="C80" s="21" t="e">
        <f>0.0089*C73+0.47</f>
        <v>#VALUE!</v>
      </c>
      <c r="D80" s="21"/>
      <c r="E80" s="21"/>
      <c r="F80" s="21"/>
      <c r="G80" s="21"/>
      <c r="H80" s="21"/>
      <c r="I80" s="21"/>
    </row>
    <row r="81" spans="1:13" hidden="1">
      <c r="A81" s="227"/>
      <c r="B81" s="21" t="s">
        <v>66</v>
      </c>
      <c r="C81" s="21">
        <f>IFERROR((H29*C89+H30*C90+H31*C91)/H20,0)</f>
        <v>0</v>
      </c>
      <c r="D81" s="21"/>
      <c r="E81" s="21"/>
      <c r="F81" s="21"/>
      <c r="G81" s="21"/>
      <c r="H81" s="21"/>
      <c r="I81" s="21"/>
    </row>
    <row r="82" spans="1:13" hidden="1">
      <c r="A82" s="227"/>
      <c r="B82" s="21" t="s">
        <v>67</v>
      </c>
      <c r="C82" s="21">
        <v>136</v>
      </c>
      <c r="D82" s="21"/>
      <c r="E82" s="21"/>
      <c r="F82" s="21"/>
      <c r="G82" s="21"/>
      <c r="H82" s="21"/>
      <c r="I82" s="21"/>
    </row>
    <row r="83" spans="1:13" hidden="1">
      <c r="A83" s="227"/>
      <c r="B83" s="21" t="s">
        <v>68</v>
      </c>
      <c r="C83" s="21" t="e">
        <f>(C82+C79)*C80+C81</f>
        <v>#N/A</v>
      </c>
      <c r="D83" s="21"/>
      <c r="E83" s="21"/>
      <c r="F83" s="21"/>
      <c r="G83" s="21"/>
      <c r="H83" s="21"/>
      <c r="I83" s="21"/>
    </row>
    <row r="84" spans="1:13" hidden="1">
      <c r="A84" s="227"/>
      <c r="B84" s="21" t="s">
        <v>69</v>
      </c>
      <c r="C84" s="21">
        <f>INDEX('Star Bands'!C5:C16,MATCH(D13,'Star Bands'!$B$5:$B$16,0))</f>
        <v>53</v>
      </c>
      <c r="D84" s="21"/>
      <c r="E84" s="21"/>
      <c r="F84" s="21"/>
      <c r="G84" s="21"/>
      <c r="H84" s="21"/>
      <c r="I84" s="21"/>
    </row>
    <row r="85" spans="1:13" hidden="1">
      <c r="A85" s="227"/>
      <c r="B85" s="21" t="s">
        <v>70</v>
      </c>
      <c r="C85" s="21" t="e">
        <f>C83*C84/100</f>
        <v>#N/A</v>
      </c>
      <c r="D85" s="21"/>
      <c r="E85" s="21"/>
      <c r="F85" s="21"/>
      <c r="G85" s="21"/>
      <c r="H85" s="21"/>
      <c r="I85" s="21"/>
    </row>
    <row r="86" spans="1:13" hidden="1">
      <c r="A86" s="227"/>
      <c r="B86" s="21" t="s">
        <v>71</v>
      </c>
      <c r="C86" s="132" t="e">
        <f>C85*H20</f>
        <v>#N/A</v>
      </c>
      <c r="D86" s="21"/>
      <c r="E86" s="21"/>
      <c r="F86" s="21"/>
      <c r="G86" s="21"/>
      <c r="H86" s="21"/>
      <c r="I86" s="21"/>
    </row>
    <row r="87" spans="1:13" hidden="1">
      <c r="A87" s="227"/>
      <c r="B87" s="21" t="s">
        <v>72</v>
      </c>
      <c r="C87" s="21">
        <v>1</v>
      </c>
      <c r="D87" s="21"/>
      <c r="E87" s="21"/>
      <c r="F87" s="21"/>
      <c r="G87" s="21"/>
      <c r="H87" s="21"/>
      <c r="I87" s="21"/>
    </row>
    <row r="88" spans="1:13" hidden="1">
      <c r="A88" s="227"/>
      <c r="B88" s="21" t="s">
        <v>73</v>
      </c>
      <c r="C88" s="21">
        <v>0.75</v>
      </c>
      <c r="D88" s="21"/>
      <c r="E88" s="21"/>
      <c r="F88" s="21"/>
      <c r="G88" s="21"/>
      <c r="H88" s="21"/>
      <c r="I88" s="21"/>
    </row>
    <row r="89" spans="1:13" hidden="1">
      <c r="A89" s="227"/>
      <c r="B89" s="21" t="s">
        <v>74</v>
      </c>
      <c r="C89" s="21">
        <v>0.9</v>
      </c>
      <c r="D89" s="21"/>
      <c r="E89" s="21"/>
      <c r="F89" s="21"/>
      <c r="G89" s="21"/>
      <c r="H89" s="21"/>
      <c r="I89" s="21"/>
    </row>
    <row r="90" spans="1:13" hidden="1">
      <c r="A90" s="227"/>
      <c r="B90" s="21" t="s">
        <v>75</v>
      </c>
      <c r="C90" s="21">
        <v>0.4</v>
      </c>
      <c r="D90" s="133"/>
      <c r="E90" s="21"/>
      <c r="F90" s="21"/>
      <c r="G90" s="21"/>
      <c r="H90" s="21"/>
      <c r="I90" s="21"/>
    </row>
    <row r="91" spans="1:13" hidden="1">
      <c r="A91" s="227"/>
      <c r="B91" s="21" t="s">
        <v>76</v>
      </c>
      <c r="C91" s="21">
        <v>0.04</v>
      </c>
      <c r="D91" s="133" t="s">
        <v>77</v>
      </c>
      <c r="E91" s="21"/>
      <c r="F91" s="21"/>
      <c r="G91" s="21"/>
      <c r="H91" s="21"/>
      <c r="I91" s="21"/>
    </row>
    <row r="92" spans="1:13" hidden="1">
      <c r="A92" s="227"/>
      <c r="B92" s="21" t="s">
        <v>78</v>
      </c>
      <c r="C92" s="21">
        <v>0.75</v>
      </c>
      <c r="D92" s="119">
        <f>1/3.6*22.1</f>
        <v>6.1388888888888893</v>
      </c>
      <c r="E92" s="21"/>
      <c r="F92" s="21"/>
      <c r="G92" s="21"/>
      <c r="H92" s="21"/>
      <c r="I92" s="21"/>
    </row>
    <row r="93" spans="1:13" hidden="1">
      <c r="A93" s="227"/>
      <c r="B93" s="21" t="s">
        <v>79</v>
      </c>
      <c r="C93" s="21">
        <v>0.8</v>
      </c>
      <c r="D93" s="111">
        <f>1/3.6*38.6</f>
        <v>10.722222222222223</v>
      </c>
      <c r="E93" s="21"/>
      <c r="F93" s="21"/>
      <c r="G93" s="21"/>
      <c r="H93" s="21"/>
      <c r="I93" s="21"/>
    </row>
    <row r="94" spans="1:13" hidden="1">
      <c r="A94" s="227"/>
      <c r="B94" s="21" t="s">
        <v>80</v>
      </c>
      <c r="C94" s="57">
        <f>C87*H22+H23*C88+H24*C89+H25*C90+H26*C92+H27*C93</f>
        <v>0</v>
      </c>
      <c r="D94" s="111"/>
      <c r="E94" s="21"/>
      <c r="F94" s="21"/>
      <c r="G94" s="21"/>
      <c r="H94" s="21"/>
      <c r="I94" s="21"/>
    </row>
    <row r="95" spans="1:13" hidden="1">
      <c r="A95" s="227"/>
      <c r="B95" s="21"/>
      <c r="C95" s="21"/>
      <c r="D95" s="21"/>
      <c r="E95" s="21"/>
      <c r="F95" s="67"/>
      <c r="G95" s="67"/>
      <c r="H95" s="67"/>
      <c r="I95" s="67"/>
      <c r="J95" s="9"/>
      <c r="K95" s="9"/>
      <c r="L95" s="9"/>
      <c r="M95" s="9"/>
    </row>
    <row r="96" spans="1:13" hidden="1">
      <c r="A96" s="227"/>
      <c r="B96" s="21" t="s">
        <v>81</v>
      </c>
      <c r="C96" s="21"/>
      <c r="D96" s="21"/>
      <c r="E96" s="21"/>
      <c r="F96" s="67"/>
      <c r="G96" s="67"/>
      <c r="H96" s="67"/>
      <c r="I96" s="67"/>
      <c r="J96" s="9"/>
      <c r="K96" s="9"/>
      <c r="L96" s="9"/>
      <c r="M96" s="9"/>
    </row>
    <row r="97" spans="1:13" hidden="1">
      <c r="A97" s="228" t="s">
        <v>82</v>
      </c>
      <c r="B97" s="67">
        <v>1.1000000000000001</v>
      </c>
      <c r="C97" s="67" t="s">
        <v>83</v>
      </c>
      <c r="D97" s="67"/>
      <c r="E97" s="67"/>
      <c r="F97" s="67"/>
      <c r="G97" s="67"/>
      <c r="H97" s="67"/>
      <c r="I97" s="67"/>
      <c r="J97" s="9"/>
      <c r="K97" s="9"/>
      <c r="L97" s="9"/>
      <c r="M97" s="9"/>
    </row>
    <row r="98" spans="1:13" hidden="1">
      <c r="A98" s="228" t="s">
        <v>82</v>
      </c>
      <c r="B98" s="67">
        <v>1.2</v>
      </c>
      <c r="C98" s="67" t="s">
        <v>84</v>
      </c>
      <c r="D98" s="67"/>
      <c r="E98" s="67"/>
      <c r="F98" s="67"/>
      <c r="G98" s="67"/>
      <c r="H98" s="67"/>
      <c r="I98" s="67"/>
      <c r="J98" s="9"/>
      <c r="K98" s="9"/>
      <c r="L98" s="9"/>
      <c r="M98" s="9"/>
    </row>
    <row r="99" spans="1:13" hidden="1">
      <c r="A99" s="228" t="s">
        <v>82</v>
      </c>
      <c r="B99" s="67">
        <v>1.4</v>
      </c>
      <c r="C99" s="67" t="s">
        <v>85</v>
      </c>
      <c r="D99" s="67"/>
      <c r="E99" s="67"/>
      <c r="F99" s="67"/>
      <c r="G99" s="67"/>
      <c r="H99" s="67"/>
      <c r="I99" s="67"/>
      <c r="J99" s="9"/>
      <c r="K99" s="9"/>
      <c r="L99" s="9"/>
      <c r="M99" s="9"/>
    </row>
    <row r="100" spans="1:13" hidden="1">
      <c r="A100" s="228"/>
      <c r="B100" s="67"/>
      <c r="C100" s="67" t="s">
        <v>86</v>
      </c>
      <c r="D100" s="67"/>
      <c r="E100" s="67"/>
      <c r="F100" s="67"/>
      <c r="G100" s="67"/>
      <c r="H100" s="67"/>
      <c r="I100" s="67"/>
      <c r="J100" s="9"/>
      <c r="K100" s="9"/>
      <c r="L100" s="9"/>
      <c r="M100" s="9"/>
    </row>
    <row r="101" spans="1:13" hidden="1">
      <c r="A101" s="228"/>
      <c r="B101" s="67"/>
      <c r="C101" s="67" t="s">
        <v>87</v>
      </c>
      <c r="D101" s="67"/>
      <c r="E101" s="67"/>
      <c r="F101" s="67"/>
      <c r="G101" s="67"/>
      <c r="H101" s="67"/>
      <c r="I101" s="67"/>
      <c r="J101" s="9"/>
      <c r="K101" s="9"/>
      <c r="L101" s="9"/>
      <c r="M101" s="9"/>
    </row>
    <row r="102" spans="1:13" hidden="1">
      <c r="A102" s="228"/>
      <c r="B102" s="67"/>
      <c r="C102" s="67" t="s">
        <v>88</v>
      </c>
      <c r="D102" s="67"/>
      <c r="E102" s="67"/>
      <c r="F102" s="67"/>
      <c r="G102" s="67"/>
      <c r="H102" s="67"/>
      <c r="I102" s="67"/>
      <c r="J102" s="9"/>
      <c r="K102" s="9"/>
      <c r="L102" s="9"/>
      <c r="M102" s="9"/>
    </row>
    <row r="103" spans="1:13" hidden="1">
      <c r="A103" s="228"/>
      <c r="B103" s="67"/>
      <c r="C103" s="67"/>
      <c r="D103" s="67"/>
      <c r="E103" s="67"/>
      <c r="F103" s="67"/>
      <c r="G103" s="67"/>
      <c r="H103" s="67"/>
      <c r="I103" s="67"/>
      <c r="J103" s="9"/>
      <c r="K103" s="9"/>
      <c r="L103" s="9"/>
      <c r="M103" s="9"/>
    </row>
    <row r="104" spans="1:13">
      <c r="A104" s="9"/>
      <c r="B104" s="67"/>
      <c r="C104" s="67"/>
      <c r="D104" s="67"/>
      <c r="E104" s="67"/>
      <c r="F104" s="67"/>
      <c r="G104" s="67"/>
      <c r="H104" s="67"/>
      <c r="I104" s="67"/>
      <c r="J104" s="9"/>
      <c r="K104" s="9"/>
      <c r="L104" s="9"/>
      <c r="M104" s="9"/>
    </row>
    <row r="105" spans="1:13">
      <c r="A105" s="9"/>
      <c r="B105" s="67"/>
      <c r="C105" s="67"/>
      <c r="D105" s="67"/>
      <c r="E105" s="67"/>
      <c r="F105" s="67"/>
      <c r="G105" s="67"/>
      <c r="H105" s="67"/>
      <c r="I105" s="67"/>
      <c r="J105" s="9"/>
      <c r="K105" s="9"/>
      <c r="L105" s="9"/>
      <c r="M105" s="9"/>
    </row>
    <row r="106" spans="1:13">
      <c r="A106" s="9"/>
      <c r="B106" s="67"/>
      <c r="C106" s="67"/>
      <c r="D106" s="67"/>
      <c r="E106" s="67"/>
      <c r="F106" s="67"/>
      <c r="G106" s="67"/>
      <c r="H106" s="67"/>
      <c r="I106" s="67"/>
      <c r="J106" s="9"/>
      <c r="K106" s="9"/>
      <c r="L106" s="9"/>
      <c r="M106" s="9"/>
    </row>
    <row r="107" spans="1:13">
      <c r="A107" s="9"/>
      <c r="B107" s="67"/>
      <c r="C107" s="67"/>
      <c r="D107" s="67"/>
      <c r="E107" s="67"/>
      <c r="F107" s="67"/>
      <c r="G107" s="67"/>
      <c r="H107" s="67"/>
      <c r="I107" s="67"/>
      <c r="J107" s="9"/>
      <c r="K107" s="9"/>
      <c r="L107" s="9"/>
      <c r="M107" s="9"/>
    </row>
    <row r="108" spans="1:13">
      <c r="A108" s="9"/>
      <c r="B108" s="67"/>
      <c r="C108" s="67"/>
      <c r="D108" s="67"/>
      <c r="E108" s="67"/>
      <c r="F108" s="67"/>
      <c r="G108" s="67"/>
      <c r="H108" s="67"/>
      <c r="I108" s="67"/>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row r="286" spans="1:13">
      <c r="A286" s="9"/>
      <c r="B286" s="9"/>
      <c r="C286" s="9"/>
      <c r="D286" s="9"/>
      <c r="E286" s="9"/>
      <c r="F286" s="9"/>
      <c r="G286" s="9"/>
      <c r="H286" s="9"/>
      <c r="I286" s="9"/>
      <c r="J286" s="9"/>
      <c r="K286" s="9"/>
      <c r="L286" s="9"/>
      <c r="M286" s="9"/>
    </row>
    <row r="287" spans="1:13">
      <c r="A287" s="9"/>
      <c r="B287" s="9"/>
      <c r="C287" s="9"/>
      <c r="D287" s="9"/>
      <c r="E287" s="9"/>
      <c r="F287" s="9"/>
      <c r="G287" s="9"/>
      <c r="H287" s="9"/>
      <c r="I287" s="9"/>
      <c r="J287" s="9"/>
      <c r="K287" s="9"/>
      <c r="L287" s="9"/>
      <c r="M287" s="9"/>
    </row>
    <row r="288" spans="1:13">
      <c r="A288" s="9"/>
      <c r="B288" s="9"/>
      <c r="C288" s="9"/>
      <c r="D288" s="9"/>
      <c r="E288" s="9"/>
      <c r="F288" s="9"/>
      <c r="G288" s="9"/>
      <c r="H288" s="9"/>
      <c r="I288" s="9"/>
      <c r="J288" s="9"/>
      <c r="K288" s="9"/>
      <c r="L288" s="9"/>
      <c r="M288" s="9"/>
    </row>
    <row r="289" spans="1:13">
      <c r="A289" s="9"/>
      <c r="B289" s="9"/>
      <c r="C289" s="9"/>
      <c r="D289" s="9"/>
      <c r="E289" s="9"/>
      <c r="F289" s="9"/>
      <c r="G289" s="9"/>
      <c r="H289" s="9"/>
      <c r="I289" s="9"/>
      <c r="J289" s="9"/>
      <c r="K289" s="9"/>
      <c r="L289" s="9"/>
      <c r="M289" s="9"/>
    </row>
    <row r="290" spans="1:13">
      <c r="A290" s="9"/>
      <c r="B290" s="9"/>
      <c r="C290" s="9"/>
      <c r="D290" s="9"/>
      <c r="E290" s="9"/>
      <c r="F290" s="9"/>
      <c r="G290" s="9"/>
      <c r="H290" s="9"/>
      <c r="I290" s="9"/>
      <c r="J290" s="9"/>
      <c r="K290" s="9"/>
      <c r="L290" s="9"/>
      <c r="M290" s="9"/>
    </row>
    <row r="291" spans="1:13">
      <c r="A291" s="9"/>
      <c r="B291" s="9"/>
      <c r="C291" s="9"/>
      <c r="D291" s="9"/>
      <c r="E291" s="9"/>
      <c r="F291" s="9"/>
      <c r="G291" s="9"/>
      <c r="H291" s="9"/>
      <c r="I291" s="9"/>
      <c r="J291" s="9"/>
      <c r="K291" s="9"/>
      <c r="L291" s="9"/>
      <c r="M291" s="9"/>
    </row>
    <row r="292" spans="1:13">
      <c r="A292" s="9"/>
      <c r="B292" s="9"/>
      <c r="C292" s="9"/>
      <c r="D292" s="9"/>
      <c r="E292" s="9"/>
      <c r="F292" s="9"/>
      <c r="G292" s="9"/>
      <c r="H292" s="9"/>
      <c r="I292" s="9"/>
      <c r="J292" s="9"/>
      <c r="K292" s="9"/>
      <c r="L292" s="9"/>
      <c r="M292" s="9"/>
    </row>
    <row r="293" spans="1:13">
      <c r="A293" s="9"/>
      <c r="B293" s="9"/>
      <c r="C293" s="9"/>
      <c r="D293" s="9"/>
      <c r="E293" s="9"/>
      <c r="F293" s="9"/>
      <c r="G293" s="9"/>
      <c r="H293" s="9"/>
      <c r="I293" s="9"/>
      <c r="J293" s="9"/>
      <c r="K293" s="9"/>
      <c r="L293" s="9"/>
      <c r="M293" s="9"/>
    </row>
    <row r="294" spans="1:13">
      <c r="A294" s="9"/>
      <c r="B294" s="9"/>
      <c r="C294" s="9"/>
      <c r="D294" s="9"/>
      <c r="E294" s="9"/>
      <c r="F294" s="9"/>
      <c r="G294" s="9"/>
      <c r="H294" s="9"/>
      <c r="I294" s="9"/>
      <c r="J294" s="9"/>
      <c r="K294" s="9"/>
      <c r="L294" s="9"/>
      <c r="M294" s="9"/>
    </row>
    <row r="295" spans="1:13">
      <c r="A295" s="9"/>
      <c r="B295" s="9"/>
      <c r="C295" s="9"/>
      <c r="D295" s="9"/>
      <c r="E295" s="9"/>
      <c r="F295" s="9"/>
      <c r="G295" s="9"/>
      <c r="H295" s="9"/>
      <c r="I295" s="9"/>
      <c r="J295" s="9"/>
      <c r="K295" s="9"/>
      <c r="L295" s="9"/>
      <c r="M295" s="9"/>
    </row>
    <row r="296" spans="1:13">
      <c r="A296" s="9"/>
      <c r="B296" s="9"/>
      <c r="C296" s="9"/>
      <c r="D296" s="9"/>
      <c r="E296" s="9"/>
      <c r="F296" s="9"/>
      <c r="G296" s="9"/>
      <c r="H296" s="9"/>
      <c r="I296" s="9"/>
      <c r="J296" s="9"/>
      <c r="K296" s="9"/>
      <c r="L296" s="9"/>
      <c r="M296" s="9"/>
    </row>
    <row r="297" spans="1:13">
      <c r="A297" s="9"/>
      <c r="B297" s="9"/>
      <c r="C297" s="9"/>
      <c r="D297" s="9"/>
      <c r="E297" s="9"/>
      <c r="F297" s="9"/>
      <c r="G297" s="9"/>
      <c r="H297" s="9"/>
      <c r="I297" s="9"/>
      <c r="J297" s="9"/>
      <c r="K297" s="9"/>
      <c r="L297" s="9"/>
      <c r="M297" s="9"/>
    </row>
    <row r="298" spans="1:13">
      <c r="A298" s="9"/>
      <c r="B298" s="9"/>
      <c r="C298" s="9"/>
      <c r="D298" s="9"/>
      <c r="E298" s="9"/>
      <c r="F298" s="9"/>
      <c r="G298" s="9"/>
      <c r="H298" s="9"/>
      <c r="I298" s="9"/>
      <c r="J298" s="9"/>
      <c r="K298" s="9"/>
      <c r="L298" s="9"/>
      <c r="M298" s="9"/>
    </row>
  </sheetData>
  <sheetProtection algorithmName="SHA-512" hashValue="Y9Xq5KVafE2vbMIh1rHuq5qZE0dPZQelWmuVcLpjcqCGo6L455W/UaPsOlm766GXgqZzm5+RcUIScPpgv+UnTA==" saltValue="rTVKIDbx70b5VYa/VHeRBg==" spinCount="100000" sheet="1" objects="1" scenarios="1" selectLockedCells="1"/>
  <dataConsolidate/>
  <mergeCells count="5">
    <mergeCell ref="B4:E4"/>
    <mergeCell ref="B7:H7"/>
    <mergeCell ref="D13:D14"/>
    <mergeCell ref="E13:E14"/>
    <mergeCell ref="F3:H3"/>
  </mergeCells>
  <conditionalFormatting sqref="D13">
    <cfRule type="cellIs" dxfId="70" priority="10" stopIfTrue="1" operator="between">
      <formula>0</formula>
      <formula>5</formula>
    </cfRule>
  </conditionalFormatting>
  <conditionalFormatting sqref="F13">
    <cfRule type="expression" dxfId="69" priority="9" stopIfTrue="1">
      <formula>#REF!="stars"</formula>
    </cfRule>
  </conditionalFormatting>
  <conditionalFormatting sqref="F38">
    <cfRule type="expression" dxfId="68" priority="8" stopIfTrue="1">
      <formula>OR($F$13="ERROR: Rating must be in 0.5 star increment")</formula>
    </cfRule>
  </conditionalFormatting>
  <conditionalFormatting sqref="F40:F65">
    <cfRule type="expression" dxfId="67" priority="2" stopIfTrue="1">
      <formula>($D$13="")</formula>
    </cfRule>
  </conditionalFormatting>
  <conditionalFormatting sqref="F41:F66">
    <cfRule type="expression" dxfId="66" priority="3" stopIfTrue="1">
      <formula>OR($F$13="ERROR: Rating must be in 0.5 star increment")</formula>
    </cfRule>
  </conditionalFormatting>
  <dataValidations count="6">
    <dataValidation type="decimal" allowBlank="1" showInputMessage="1" showErrorMessage="1" sqref="D13 D8 D10" xr:uid="{00000000-0002-0000-0100-000000000000}">
      <formula1>0</formula1>
      <formula2>6</formula2>
    </dataValidation>
    <dataValidation type="decimal" allowBlank="1" showInputMessage="1" showErrorMessage="1" errorTitle="Hours Error" error="Please enter a value between 0 and 168." sqref="H19" xr:uid="{42418CCB-950F-4AF4-BA3D-4C065E24BBF8}">
      <formula1>0</formula1>
      <formula2>168</formula2>
    </dataValidation>
    <dataValidation type="decimal" operator="greaterThanOrEqual" allowBlank="1" showInputMessage="1" showErrorMessage="1" errorTitle="Area Error" error="Please enter a positive decimal value." sqref="I20" xr:uid="{04D5029E-DE09-49A3-9C95-934479AF3295}">
      <formula1>0</formula1>
    </dataValidation>
    <dataValidation type="decimal" operator="greaterThanOrEqual" allowBlank="1" showInputMessage="1" showErrorMessage="1" errorTitle="Thermal Energy Error" error="Please enter a decimal value greater than or equal to 0." sqref="H29:I31" xr:uid="{355A98B8-D652-40EC-A1DE-B86D673B71BD}">
      <formula1>0</formula1>
    </dataValidation>
    <dataValidation type="decimal" allowBlank="1" showInputMessage="1" showErrorMessage="1" errorTitle="Energy Error" error="Please enter a value from 0-100%." sqref="H22:I27" xr:uid="{29413683-012D-4365-81C8-87C70DB9061F}">
      <formula1>0</formula1>
      <formula2>1</formula2>
    </dataValidation>
    <dataValidation type="decimal" operator="greaterThan" allowBlank="1" showInputMessage="1" showErrorMessage="1" errorTitle="Area Error" error="Please enter a positive decimal value." sqref="H20" xr:uid="{84C773E8-E935-4C7B-8328-7A1EDC956AAE}">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006C88"/>
  </sheetPr>
  <dimension ref="A1:O278"/>
  <sheetViews>
    <sheetView topLeftCell="A13" workbookViewId="0">
      <selection activeCell="H20" sqref="H20"/>
    </sheetView>
  </sheetViews>
  <sheetFormatPr defaultColWidth="9.140625" defaultRowHeight="12.75"/>
  <cols>
    <col min="1" max="1" width="3.42578125" style="1" customWidth="1"/>
    <col min="2" max="2" width="23.5703125" style="1" customWidth="1"/>
    <col min="3" max="3" width="19.42578125" style="1" customWidth="1"/>
    <col min="4" max="4" width="13.5703125" style="1" customWidth="1"/>
    <col min="5" max="5" width="9.5703125" style="1" customWidth="1"/>
    <col min="6" max="6" width="10" style="1" customWidth="1"/>
    <col min="7" max="7" width="2.42578125" style="1" customWidth="1"/>
    <col min="8" max="8" width="14.42578125" style="1" customWidth="1"/>
    <col min="9" max="9" width="8.5703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5" s="20" customFormat="1" ht="65.099999999999994" customHeight="1"/>
    <row r="2" spans="1:15" s="20" customFormat="1" ht="15" customHeight="1">
      <c r="A2" s="21"/>
      <c r="B2" s="22"/>
      <c r="C2" s="22"/>
      <c r="D2" s="22"/>
      <c r="E2" s="22"/>
      <c r="F2" s="22"/>
      <c r="G2" s="22"/>
      <c r="H2" s="22"/>
    </row>
    <row r="3" spans="1:15" s="20" customFormat="1" ht="59.1" customHeight="1">
      <c r="A3" s="21"/>
      <c r="B3" s="23"/>
      <c r="C3" s="24"/>
      <c r="D3" s="25"/>
      <c r="E3" s="25"/>
      <c r="F3" s="310" t="s">
        <v>564</v>
      </c>
      <c r="G3" s="310"/>
      <c r="H3" s="310"/>
    </row>
    <row r="4" spans="1:15" s="20" customFormat="1" ht="81" customHeight="1">
      <c r="A4" s="21"/>
      <c r="B4" s="315" t="s">
        <v>89</v>
      </c>
      <c r="C4" s="315"/>
      <c r="D4" s="315"/>
      <c r="E4" s="315"/>
      <c r="F4" s="21"/>
    </row>
    <row r="5" spans="1:15" s="20" customFormat="1" ht="15" customHeight="1">
      <c r="A5" s="26"/>
      <c r="B5" s="256" t="s">
        <v>1</v>
      </c>
      <c r="C5" s="257">
        <v>2.2000000000000002</v>
      </c>
      <c r="D5" s="258" t="s">
        <v>2</v>
      </c>
      <c r="E5" s="259">
        <v>45551</v>
      </c>
      <c r="F5" s="260"/>
      <c r="G5" s="261"/>
      <c r="H5" s="262"/>
      <c r="I5" s="31"/>
      <c r="J5" s="32"/>
      <c r="K5" s="32"/>
    </row>
    <row r="6" spans="1:15" s="21" customFormat="1"/>
    <row r="7" spans="1:15" s="21" customFormat="1" ht="124.5" customHeight="1">
      <c r="B7" s="322" t="s">
        <v>90</v>
      </c>
      <c r="C7" s="323"/>
      <c r="D7" s="323"/>
      <c r="E7" s="323"/>
      <c r="F7" s="323"/>
      <c r="G7" s="323"/>
      <c r="H7" s="324"/>
      <c r="I7" s="33"/>
    </row>
    <row r="8" spans="1:15" s="10" customFormat="1" ht="21" customHeight="1">
      <c r="B8" s="12"/>
      <c r="C8" s="11"/>
      <c r="D8" s="17"/>
      <c r="E8" s="13"/>
      <c r="F8" s="11"/>
      <c r="G8" s="11"/>
    </row>
    <row r="9" spans="1:15" s="10" customFormat="1" ht="36" customHeight="1">
      <c r="B9" s="12"/>
      <c r="C9" s="263"/>
      <c r="D9" s="264" t="s">
        <v>7</v>
      </c>
      <c r="E9" s="265"/>
      <c r="F9" s="266"/>
      <c r="G9" s="11"/>
    </row>
    <row r="10" spans="1:15" s="10" customFormat="1" ht="21" customHeight="1">
      <c r="B10" s="34"/>
      <c r="C10" s="34"/>
      <c r="D10" s="35"/>
      <c r="E10" s="36"/>
      <c r="F10" s="34"/>
      <c r="G10" s="34"/>
      <c r="H10" s="21"/>
      <c r="I10" s="21"/>
    </row>
    <row r="11" spans="1:15" s="3" customFormat="1" ht="17.25" customHeight="1">
      <c r="B11" s="267" t="s">
        <v>91</v>
      </c>
      <c r="C11" s="260"/>
      <c r="D11" s="260"/>
      <c r="E11" s="260"/>
      <c r="F11" s="260"/>
      <c r="G11" s="260"/>
      <c r="H11" s="261"/>
      <c r="I11" s="21"/>
      <c r="J11" s="14"/>
    </row>
    <row r="12" spans="1:15" s="3" customFormat="1" ht="9.9499999999999993" customHeight="1">
      <c r="B12" s="47"/>
      <c r="C12" s="47"/>
      <c r="D12" s="47"/>
      <c r="E12" s="47"/>
      <c r="F12" s="47"/>
      <c r="G12" s="47"/>
      <c r="H12" s="33"/>
      <c r="I12" s="33"/>
      <c r="J12" s="4"/>
    </row>
    <row r="13" spans="1:15" s="14" customFormat="1" ht="20.100000000000001" customHeight="1">
      <c r="B13" s="251" t="s">
        <v>11</v>
      </c>
      <c r="C13" s="252"/>
      <c r="D13" s="252"/>
      <c r="E13" s="252"/>
      <c r="F13" s="253"/>
      <c r="G13" s="57"/>
      <c r="H13" s="186"/>
      <c r="I13" s="109" t="str">
        <f>IF(AND(H13="",H17=""),"",IF(ISNA(C54),"ERROR: Please enter a valid postcode",""))</f>
        <v/>
      </c>
    </row>
    <row r="14" spans="1:15" s="14" customFormat="1" ht="20.100000000000001" customHeight="1">
      <c r="B14" s="162" t="s">
        <v>12</v>
      </c>
      <c r="C14" s="163"/>
      <c r="D14" s="163"/>
      <c r="E14" s="163"/>
      <c r="F14" s="164"/>
      <c r="G14" s="75"/>
      <c r="H14" s="193"/>
      <c r="I14" s="109" t="str">
        <f>IF(AND(NOT(ISBLANK(H13)),(OR(ISBLANK(H14),H14=0))),"NOTE: If you are unsure, try using default hours of 45 hours per week instead of 0 hours.","")</f>
        <v/>
      </c>
      <c r="K14" s="18"/>
      <c r="M14" s="18"/>
      <c r="O14" s="19"/>
    </row>
    <row r="15" spans="1:15" s="14" customFormat="1" ht="20.100000000000001" customHeight="1">
      <c r="B15" s="165" t="s">
        <v>13</v>
      </c>
      <c r="C15" s="166"/>
      <c r="D15" s="166"/>
      <c r="E15" s="166"/>
      <c r="F15" s="167"/>
      <c r="G15" s="57"/>
      <c r="H15" s="188"/>
      <c r="K15" s="18"/>
    </row>
    <row r="16" spans="1:15" s="14" customFormat="1" ht="12.75" customHeight="1">
      <c r="B16" s="79"/>
      <c r="C16" s="73"/>
      <c r="D16" s="73"/>
      <c r="E16" s="73"/>
      <c r="F16" s="73"/>
      <c r="G16" s="75"/>
      <c r="H16" s="184"/>
    </row>
    <row r="17" spans="2:9" s="14" customFormat="1" ht="20.100000000000001" customHeight="1">
      <c r="B17" s="251" t="s">
        <v>92</v>
      </c>
      <c r="C17" s="254"/>
      <c r="D17" s="254"/>
      <c r="E17" s="254"/>
      <c r="F17" s="255" t="s">
        <v>15</v>
      </c>
      <c r="G17" s="82"/>
      <c r="H17" s="191"/>
      <c r="I17" s="129"/>
    </row>
    <row r="18" spans="2:9" s="14" customFormat="1" ht="20.100000000000001" customHeight="1">
      <c r="B18" s="168"/>
      <c r="C18" s="169"/>
      <c r="D18" s="169"/>
      <c r="E18" s="169"/>
      <c r="F18" s="170" t="s">
        <v>16</v>
      </c>
      <c r="G18" s="86"/>
      <c r="H18" s="191"/>
      <c r="I18" s="129"/>
    </row>
    <row r="19" spans="2:9" s="14" customFormat="1" ht="20.100000000000001" customHeight="1">
      <c r="B19" s="168"/>
      <c r="C19" s="169"/>
      <c r="D19" s="169"/>
      <c r="E19" s="169"/>
      <c r="F19" s="170" t="s">
        <v>17</v>
      </c>
      <c r="G19" s="86"/>
      <c r="H19" s="191"/>
      <c r="I19" s="129"/>
    </row>
    <row r="20" spans="2:9" s="14" customFormat="1" ht="20.100000000000001" customHeight="1">
      <c r="B20" s="168"/>
      <c r="C20" s="169"/>
      <c r="D20" s="169"/>
      <c r="E20" s="169"/>
      <c r="F20" s="170" t="s">
        <v>18</v>
      </c>
      <c r="G20" s="86"/>
      <c r="H20" s="191"/>
    </row>
    <row r="21" spans="2:9" s="14" customFormat="1" ht="20.100000000000001" customHeight="1">
      <c r="B21" s="162"/>
      <c r="C21" s="169"/>
      <c r="D21" s="169"/>
      <c r="E21" s="169"/>
      <c r="F21" s="170" t="s">
        <v>19</v>
      </c>
      <c r="G21" s="86"/>
      <c r="H21" s="191"/>
    </row>
    <row r="22" spans="2:9" s="14" customFormat="1" ht="20.100000000000001" customHeight="1">
      <c r="B22" s="171"/>
      <c r="C22" s="172"/>
      <c r="D22" s="172"/>
      <c r="E22" s="172"/>
      <c r="F22" s="173" t="s">
        <v>20</v>
      </c>
      <c r="G22" s="86"/>
      <c r="H22" s="191"/>
    </row>
    <row r="23" spans="2:9" s="14" customFormat="1" ht="12.75" customHeight="1">
      <c r="B23" s="84"/>
      <c r="C23" s="84"/>
      <c r="D23" s="84"/>
      <c r="E23" s="84"/>
      <c r="F23" s="84"/>
      <c r="G23" s="86"/>
      <c r="H23" s="185"/>
    </row>
    <row r="24" spans="2:9" s="14" customFormat="1" ht="20.100000000000001" customHeight="1">
      <c r="B24" s="174" t="s">
        <v>21</v>
      </c>
      <c r="C24" s="175"/>
      <c r="D24" s="175"/>
      <c r="E24" s="175"/>
      <c r="F24" s="176" t="s">
        <v>22</v>
      </c>
      <c r="G24" s="86"/>
      <c r="H24" s="191"/>
    </row>
    <row r="25" spans="2:9" s="14" customFormat="1" ht="20.100000000000001" customHeight="1">
      <c r="B25" s="177" t="s">
        <v>23</v>
      </c>
      <c r="C25" s="169"/>
      <c r="D25" s="169"/>
      <c r="E25" s="169"/>
      <c r="F25" s="178" t="s">
        <v>24</v>
      </c>
      <c r="G25" s="86"/>
      <c r="H25" s="191"/>
    </row>
    <row r="26" spans="2:9" s="14" customFormat="1" ht="20.100000000000001" customHeight="1">
      <c r="B26" s="179"/>
      <c r="C26" s="180"/>
      <c r="D26" s="180"/>
      <c r="E26" s="180"/>
      <c r="F26" s="181" t="s">
        <v>25</v>
      </c>
      <c r="G26" s="86"/>
      <c r="H26" s="191"/>
    </row>
    <row r="27" spans="2:9" s="14" customFormat="1" ht="12.75" customHeight="1">
      <c r="B27" s="84"/>
      <c r="C27" s="84"/>
      <c r="D27" s="84"/>
      <c r="E27" s="84"/>
      <c r="F27" s="84"/>
      <c r="G27" s="86"/>
      <c r="H27" s="192"/>
    </row>
    <row r="28" spans="2:9" s="14" customFormat="1" ht="20.100000000000001" customHeight="1">
      <c r="B28" s="182" t="str">
        <f>IF('BB Service Inclusions'!L13&gt;0, "Additional Service Inclusions (from Service Inclusions Sheet):", "Additional Service Inclusions (from Service Inclusions Sheet):")</f>
        <v>Additional Service Inclusions (from Service Inclusions Sheet):</v>
      </c>
      <c r="C28" s="183"/>
      <c r="D28" s="183"/>
      <c r="E28" s="183"/>
      <c r="F28" s="183" t="s">
        <v>15</v>
      </c>
      <c r="G28" s="86"/>
      <c r="H28" s="201">
        <f>'BB Service Inclusions'!L13</f>
        <v>0</v>
      </c>
    </row>
    <row r="29" spans="2:9" s="14" customFormat="1" ht="20.100000000000001" customHeight="1"/>
    <row r="30" spans="2:9" s="14" customFormat="1" ht="20.100000000000001" customHeight="1"/>
    <row r="31" spans="2:9" s="3" customFormat="1" ht="19.350000000000001" customHeight="1">
      <c r="B31" s="48"/>
      <c r="C31" s="49"/>
      <c r="D31" s="49"/>
      <c r="E31" s="49"/>
      <c r="F31" s="49"/>
      <c r="G31" s="49"/>
      <c r="H31" s="42"/>
      <c r="I31" s="21"/>
    </row>
    <row r="32" spans="2:9" s="3" customFormat="1" ht="1.5" customHeight="1">
      <c r="B32" s="50"/>
      <c r="C32" s="51"/>
      <c r="D32" s="51"/>
      <c r="E32" s="51"/>
      <c r="F32" s="51"/>
      <c r="G32" s="51"/>
      <c r="H32" s="44"/>
      <c r="I32" s="189"/>
    </row>
    <row r="33" spans="1:10" s="3" customFormat="1" ht="17.25" customHeight="1">
      <c r="B33" s="160" t="s">
        <v>93</v>
      </c>
      <c r="C33" s="161"/>
      <c r="D33" s="161"/>
      <c r="E33" s="161"/>
      <c r="F33" s="161"/>
      <c r="G33" s="161"/>
      <c r="H33" s="23"/>
    </row>
    <row r="34" spans="1:10" s="3" customFormat="1" ht="1.5" customHeight="1">
      <c r="B34" s="45"/>
      <c r="C34" s="45"/>
      <c r="D34" s="45"/>
      <c r="E34" s="45"/>
      <c r="F34" s="45"/>
      <c r="G34" s="45"/>
      <c r="H34" s="46"/>
      <c r="I34" s="190"/>
      <c r="J34" s="4"/>
    </row>
    <row r="35" spans="1:10" s="3" customFormat="1" ht="9.9499999999999993" customHeight="1">
      <c r="B35" s="21"/>
      <c r="C35" s="21"/>
      <c r="D35" s="21"/>
      <c r="E35" s="21"/>
      <c r="F35" s="52"/>
      <c r="G35" s="52"/>
      <c r="H35" s="21"/>
      <c r="I35" s="21"/>
      <c r="J35" s="5"/>
    </row>
    <row r="36" spans="1:10" s="3" customFormat="1" ht="9.9499999999999993" customHeight="1">
      <c r="B36" s="21"/>
      <c r="C36" s="21"/>
      <c r="D36" s="21"/>
      <c r="E36" s="21"/>
      <c r="F36" s="52"/>
      <c r="G36" s="52"/>
      <c r="H36" s="21"/>
      <c r="I36" s="21"/>
      <c r="J36" s="5"/>
    </row>
    <row r="37" spans="1:10" s="10" customFormat="1" ht="16.5" hidden="1" customHeight="1">
      <c r="B37" s="21"/>
      <c r="C37" s="53" t="s">
        <v>27</v>
      </c>
      <c r="D37" s="21"/>
      <c r="E37" s="21"/>
      <c r="F37" s="54" t="e">
        <f>IF(#REF!&lt;&gt;"",TRUNC(C64),"")</f>
        <v>#REF!</v>
      </c>
      <c r="G37" s="55"/>
      <c r="H37" s="21"/>
      <c r="I37" s="21"/>
      <c r="J37" s="15"/>
    </row>
    <row r="38" spans="1:10" s="10" customFormat="1" ht="16.5" hidden="1" customHeight="1">
      <c r="B38" s="21"/>
      <c r="C38" s="53"/>
      <c r="D38" s="21"/>
      <c r="E38" s="21"/>
      <c r="F38" s="55"/>
      <c r="G38" s="55"/>
      <c r="H38" s="21"/>
      <c r="I38" s="21"/>
      <c r="J38" s="15"/>
    </row>
    <row r="39" spans="1:10" s="10" customFormat="1" ht="16.5" customHeight="1">
      <c r="B39" s="21"/>
      <c r="C39" s="56"/>
      <c r="G39" s="21"/>
      <c r="H39" s="21"/>
      <c r="I39" s="57"/>
      <c r="J39" s="15"/>
    </row>
    <row r="40" spans="1:10" s="10" customFormat="1" ht="30" customHeight="1">
      <c r="B40" s="21"/>
      <c r="C40" s="36" t="s">
        <v>94</v>
      </c>
      <c r="D40" s="194">
        <f>IFERROR(C65,0)</f>
        <v>0</v>
      </c>
      <c r="E40" s="36" t="s">
        <v>9</v>
      </c>
      <c r="F40" s="57"/>
      <c r="G40" s="61"/>
      <c r="H40" s="57"/>
      <c r="I40" s="57"/>
      <c r="J40" s="97"/>
    </row>
    <row r="41" spans="1:10" s="10" customFormat="1" ht="16.5" customHeight="1">
      <c r="B41" s="21"/>
      <c r="C41" s="58"/>
      <c r="D41" s="58"/>
      <c r="E41" s="58"/>
      <c r="F41" s="57"/>
      <c r="G41" s="61"/>
      <c r="H41" s="57"/>
      <c r="I41" s="57"/>
      <c r="J41" s="97"/>
    </row>
    <row r="42" spans="1:10" s="10" customFormat="1" ht="16.5" customHeight="1">
      <c r="B42" s="21"/>
      <c r="C42" s="79" t="s">
        <v>95</v>
      </c>
      <c r="D42" s="196">
        <f>C47</f>
        <v>0</v>
      </c>
      <c r="E42" s="60"/>
      <c r="F42" s="54"/>
      <c r="G42" s="61"/>
      <c r="H42" s="61"/>
      <c r="I42" s="59"/>
      <c r="J42" s="97"/>
    </row>
    <row r="43" spans="1:10" s="10" customFormat="1" ht="16.5" customHeight="1">
      <c r="B43" s="21"/>
      <c r="C43" s="58"/>
      <c r="F43" s="153"/>
      <c r="G43" s="61"/>
      <c r="H43" s="150"/>
      <c r="I43" s="57"/>
      <c r="J43" s="97"/>
    </row>
    <row r="44" spans="1:10" s="10" customFormat="1" ht="16.5" customHeight="1">
      <c r="F44" s="54"/>
      <c r="G44" s="61"/>
      <c r="H44" s="61"/>
      <c r="I44" s="59"/>
      <c r="J44" s="97"/>
    </row>
    <row r="45" spans="1:10" s="10" customFormat="1" ht="16.5" customHeight="1">
      <c r="B45" s="195" t="s">
        <v>96</v>
      </c>
      <c r="C45" s="14"/>
      <c r="D45" s="14"/>
      <c r="E45" s="14"/>
      <c r="F45" s="54"/>
      <c r="G45" s="61"/>
      <c r="H45" s="61"/>
      <c r="I45" s="59"/>
      <c r="J45" s="97"/>
    </row>
    <row r="46" spans="1:10" s="10" customFormat="1" ht="16.5" customHeight="1">
      <c r="B46" s="21"/>
      <c r="C46" s="58"/>
      <c r="D46" s="21"/>
      <c r="E46" s="60"/>
      <c r="F46" s="54"/>
      <c r="G46" s="61"/>
      <c r="H46" s="61"/>
      <c r="I46" s="59"/>
      <c r="J46" s="97"/>
    </row>
    <row r="47" spans="1:10" s="10" customFormat="1" ht="16.5" hidden="1" customHeight="1">
      <c r="A47" s="225"/>
      <c r="B47" s="57" t="s">
        <v>97</v>
      </c>
      <c r="C47" s="154">
        <f>IFERROR(IF(C66&gt;6,6,_xlfn.FLOOR.MATH(C66,0.01)),0)</f>
        <v>0</v>
      </c>
      <c r="F47" s="54"/>
      <c r="G47" s="61"/>
      <c r="H47" s="61"/>
      <c r="I47" s="21"/>
      <c r="J47" s="97"/>
    </row>
    <row r="48" spans="1:10" hidden="1">
      <c r="A48" s="226"/>
      <c r="B48" s="21"/>
      <c r="C48" s="21"/>
      <c r="D48" s="21"/>
      <c r="E48" s="62"/>
      <c r="F48" s="21"/>
      <c r="G48" s="21"/>
      <c r="H48" s="21"/>
      <c r="I48" s="21"/>
    </row>
    <row r="49" spans="1:9" hidden="1">
      <c r="A49" s="227"/>
      <c r="B49" s="21"/>
      <c r="C49" s="63"/>
      <c r="D49" s="57"/>
      <c r="E49" s="21"/>
      <c r="F49" s="21"/>
      <c r="G49" s="21"/>
      <c r="H49" s="21"/>
      <c r="I49" s="21"/>
    </row>
    <row r="50" spans="1:9" ht="17.25" hidden="1">
      <c r="A50" s="227"/>
      <c r="B50" s="69" t="s">
        <v>57</v>
      </c>
      <c r="C50" s="21"/>
      <c r="D50" s="21"/>
      <c r="E50" s="21"/>
      <c r="F50" s="21"/>
      <c r="G50" s="21"/>
      <c r="H50" s="21"/>
      <c r="I50" s="21"/>
    </row>
    <row r="51" spans="1:9" hidden="1">
      <c r="A51" s="227"/>
      <c r="B51" s="21" t="s">
        <v>58</v>
      </c>
      <c r="C51" s="111" t="str">
        <f>IF(ISBLANK(H14),"No Input Value",MIN(H14, 168))</f>
        <v>No Input Value</v>
      </c>
      <c r="D51" s="21"/>
      <c r="E51" s="21"/>
      <c r="F51" s="21"/>
      <c r="G51" s="21"/>
      <c r="H51" s="21"/>
      <c r="I51" s="21"/>
    </row>
    <row r="52" spans="1:9" hidden="1">
      <c r="A52" s="227"/>
      <c r="B52" s="21" t="s">
        <v>59</v>
      </c>
      <c r="C52" s="110" t="str">
        <f>IF(ISERROR(LEFT($H13,1)*1),"Y","N")</f>
        <v>Y</v>
      </c>
      <c r="D52" s="21"/>
      <c r="E52" s="21"/>
      <c r="F52" s="21"/>
      <c r="G52" s="21"/>
      <c r="H52" s="21"/>
      <c r="I52" s="21"/>
    </row>
    <row r="53" spans="1:9" hidden="1">
      <c r="A53" s="227"/>
      <c r="B53" s="21" t="s">
        <v>60</v>
      </c>
      <c r="C53" s="110" t="str">
        <f>IF(ISERROR(MID($H13,2,1)*1),"Y","N")</f>
        <v>Y</v>
      </c>
      <c r="D53" s="21"/>
      <c r="E53" s="21"/>
      <c r="F53" s="21"/>
      <c r="G53" s="21"/>
      <c r="H53" s="21"/>
      <c r="I53" s="21"/>
    </row>
    <row r="54" spans="1:9" hidden="1">
      <c r="A54" s="227"/>
      <c r="B54" s="21" t="s">
        <v>61</v>
      </c>
      <c r="C54" s="96" t="e">
        <f>IF(AND(C52="Y",C53="Y"),INDEX(Climate_pcode_xref!$B$2:$B$122,MATCH(LEFT(H13,2),Climate_pcode_xref!$A$2:$A$122,0)),INDEX(Climate_pcode_xref!$B$2:$B$122,MATCH(LEFT(H13,1),Climate_pcode_xref!$A$2:$A$122,0)))</f>
        <v>#N/A</v>
      </c>
      <c r="D54" s="21"/>
      <c r="E54" s="21"/>
      <c r="F54" s="21"/>
      <c r="G54" s="21"/>
      <c r="H54" s="21"/>
      <c r="I54" s="21"/>
    </row>
    <row r="55" spans="1:9" hidden="1">
      <c r="A55" s="227"/>
      <c r="B55" s="21" t="s">
        <v>62</v>
      </c>
      <c r="C55" s="21" t="e">
        <f>INDEX(Climate_zones!$D$2:$D$19,MATCH(C54,Climate_zones!$A$2:$A$19,0))</f>
        <v>#N/A</v>
      </c>
      <c r="D55" s="21"/>
      <c r="E55" s="21"/>
      <c r="F55" s="21"/>
      <c r="G55" s="21"/>
      <c r="H55" s="21"/>
      <c r="I55" s="21"/>
    </row>
    <row r="56" spans="1:9" hidden="1">
      <c r="A56" s="227"/>
      <c r="B56" s="21" t="s">
        <v>63</v>
      </c>
      <c r="C56" s="21" t="e">
        <f>INDEX(Climate_zones!$E$2:$E$19,MATCH(C54,Climate_zones!$A$2:$A$19,0))</f>
        <v>#N/A</v>
      </c>
      <c r="D56" s="21"/>
      <c r="E56" s="21"/>
      <c r="F56" s="21"/>
      <c r="G56" s="21"/>
      <c r="H56" s="21"/>
      <c r="I56" s="21"/>
    </row>
    <row r="57" spans="1:9" hidden="1">
      <c r="A57" s="227"/>
      <c r="B57" s="21" t="s">
        <v>64</v>
      </c>
      <c r="C57" s="21" t="e">
        <f>0.011*C55+0.034*C56-26</f>
        <v>#N/A</v>
      </c>
      <c r="D57" s="21"/>
      <c r="E57" s="21"/>
      <c r="F57" s="21"/>
      <c r="G57" s="21"/>
      <c r="H57" s="21"/>
      <c r="I57" s="21"/>
    </row>
    <row r="58" spans="1:9" hidden="1">
      <c r="A58" s="227"/>
      <c r="B58" s="21" t="s">
        <v>65</v>
      </c>
      <c r="C58" s="112" t="e">
        <f>0.0089*C51+0.47</f>
        <v>#VALUE!</v>
      </c>
      <c r="D58" s="21"/>
      <c r="E58" s="21"/>
      <c r="F58" s="21"/>
      <c r="G58" s="21"/>
      <c r="H58" s="21"/>
      <c r="I58" s="21"/>
    </row>
    <row r="59" spans="1:9" hidden="1">
      <c r="A59" s="227"/>
      <c r="B59" s="21" t="s">
        <v>98</v>
      </c>
      <c r="C59" s="112">
        <f>IFERROR((H24*C70+H25*C71+H26*C72)/H15,0)</f>
        <v>0</v>
      </c>
      <c r="D59" s="21"/>
      <c r="E59" s="21"/>
      <c r="F59" s="21"/>
      <c r="G59" s="21"/>
      <c r="H59" s="21"/>
      <c r="I59" s="21"/>
    </row>
    <row r="60" spans="1:9" hidden="1">
      <c r="A60" s="227"/>
      <c r="B60" s="21" t="s">
        <v>67</v>
      </c>
      <c r="C60" s="21">
        <v>136</v>
      </c>
      <c r="D60" s="21"/>
      <c r="E60" s="21"/>
      <c r="F60" s="21"/>
      <c r="G60" s="21"/>
      <c r="H60" s="21"/>
      <c r="I60" s="21"/>
    </row>
    <row r="61" spans="1:9" hidden="1">
      <c r="A61" s="227"/>
      <c r="B61" s="21" t="s">
        <v>68</v>
      </c>
      <c r="C61" s="21" t="e">
        <f>(C60+C57)*C58+C59</f>
        <v>#N/A</v>
      </c>
      <c r="D61" s="132"/>
      <c r="E61" s="21"/>
      <c r="F61" s="21"/>
      <c r="G61" s="21"/>
      <c r="H61" s="21"/>
      <c r="I61" s="21"/>
    </row>
    <row r="62" spans="1:9" hidden="1">
      <c r="A62" s="227"/>
      <c r="B62" s="21" t="s">
        <v>71</v>
      </c>
      <c r="C62" s="132">
        <f>(H17+H28)*C68+H18*C69+H19*C70+H20*C71+H21*C73*D73+H22*C74*D74</f>
        <v>0</v>
      </c>
      <c r="D62" s="21"/>
      <c r="E62" s="21"/>
      <c r="F62" s="21"/>
      <c r="G62" s="21"/>
      <c r="H62" s="21"/>
      <c r="I62" s="21"/>
    </row>
    <row r="63" spans="1:9" hidden="1">
      <c r="A63" s="227"/>
      <c r="B63" s="21" t="s">
        <v>70</v>
      </c>
      <c r="C63" s="134" t="e">
        <f>C62/H15</f>
        <v>#DIV/0!</v>
      </c>
      <c r="D63" s="21"/>
      <c r="E63" s="21"/>
      <c r="F63" s="21"/>
      <c r="G63" s="21"/>
      <c r="H63" s="21"/>
      <c r="I63" s="21"/>
    </row>
    <row r="64" spans="1:9" hidden="1">
      <c r="A64" s="227"/>
      <c r="B64" s="21" t="s">
        <v>69</v>
      </c>
      <c r="C64" s="119" t="e">
        <f>C63/C61*100</f>
        <v>#DIV/0!</v>
      </c>
      <c r="D64" s="21"/>
      <c r="E64" s="21"/>
      <c r="F64" s="21"/>
      <c r="G64" s="21"/>
      <c r="H64" s="21"/>
      <c r="I64" s="21"/>
    </row>
    <row r="65" spans="1:13" hidden="1">
      <c r="A65" s="227"/>
      <c r="B65" s="120" t="s">
        <v>99</v>
      </c>
      <c r="C65" s="121" t="e">
        <f>VLOOKUP($C$64,'Star Bands'!$C$21:$D$32,2)</f>
        <v>#DIV/0!</v>
      </c>
      <c r="D65" s="21"/>
    </row>
    <row r="66" spans="1:13" hidden="1">
      <c r="A66" s="227"/>
      <c r="B66" s="133" t="s">
        <v>100</v>
      </c>
      <c r="C66" s="121" t="e">
        <f>7-3.77358*C64/100</f>
        <v>#DIV/0!</v>
      </c>
      <c r="D66" s="21"/>
    </row>
    <row r="67" spans="1:13" hidden="1">
      <c r="A67" s="227"/>
      <c r="C67" s="118"/>
    </row>
    <row r="68" spans="1:13" hidden="1">
      <c r="A68" s="227"/>
      <c r="B68" s="21" t="s">
        <v>72</v>
      </c>
      <c r="C68" s="21">
        <v>1</v>
      </c>
      <c r="D68" s="21"/>
      <c r="E68" s="21"/>
      <c r="F68" s="21"/>
      <c r="G68" s="21"/>
      <c r="H68" s="21"/>
      <c r="I68" s="21"/>
    </row>
    <row r="69" spans="1:13" hidden="1">
      <c r="A69" s="227"/>
      <c r="B69" s="21" t="s">
        <v>73</v>
      </c>
      <c r="C69" s="21">
        <v>0.75</v>
      </c>
      <c r="D69" s="21"/>
      <c r="E69" s="21"/>
      <c r="F69" s="21"/>
      <c r="G69" s="21"/>
      <c r="H69" s="21"/>
      <c r="I69" s="21"/>
    </row>
    <row r="70" spans="1:13" hidden="1">
      <c r="A70" s="227"/>
      <c r="B70" s="21" t="s">
        <v>74</v>
      </c>
      <c r="C70" s="21">
        <v>0.9</v>
      </c>
      <c r="D70" s="21"/>
      <c r="E70" s="21"/>
      <c r="F70" s="21"/>
      <c r="G70" s="21"/>
      <c r="H70" s="21"/>
      <c r="I70" s="21"/>
    </row>
    <row r="71" spans="1:13" hidden="1">
      <c r="A71" s="227"/>
      <c r="B71" s="21" t="s">
        <v>75</v>
      </c>
      <c r="C71" s="21">
        <v>0.4</v>
      </c>
      <c r="D71" s="133"/>
      <c r="E71" s="21"/>
      <c r="F71" s="21"/>
      <c r="G71" s="21"/>
      <c r="H71" s="21"/>
      <c r="I71" s="21"/>
    </row>
    <row r="72" spans="1:13" hidden="1">
      <c r="A72" s="227"/>
      <c r="B72" s="21" t="s">
        <v>76</v>
      </c>
      <c r="C72" s="21">
        <v>0.04</v>
      </c>
      <c r="D72" s="133" t="s">
        <v>77</v>
      </c>
      <c r="E72" s="21"/>
      <c r="F72" s="21"/>
      <c r="G72" s="21"/>
      <c r="H72" s="21"/>
      <c r="I72" s="21"/>
    </row>
    <row r="73" spans="1:13" hidden="1">
      <c r="A73" s="227"/>
      <c r="B73" s="21" t="s">
        <v>78</v>
      </c>
      <c r="C73" s="21">
        <v>0.75</v>
      </c>
      <c r="D73" s="119">
        <f>1/3.6*22.1</f>
        <v>6.1388888888888893</v>
      </c>
      <c r="E73" s="21"/>
      <c r="F73" s="21"/>
      <c r="G73" s="21"/>
      <c r="H73" s="21"/>
      <c r="I73" s="21"/>
    </row>
    <row r="74" spans="1:13" hidden="1">
      <c r="A74" s="227"/>
      <c r="B74" s="21" t="s">
        <v>79</v>
      </c>
      <c r="C74" s="21">
        <v>0.8</v>
      </c>
      <c r="D74" s="111">
        <f>1/3.6*38.6</f>
        <v>10.722222222222223</v>
      </c>
      <c r="E74" s="21"/>
      <c r="F74" s="21"/>
      <c r="G74" s="21"/>
      <c r="H74" s="21"/>
      <c r="I74" s="21"/>
    </row>
    <row r="75" spans="1:13" hidden="1">
      <c r="A75" s="227"/>
      <c r="B75" s="21"/>
      <c r="C75" s="21"/>
      <c r="D75" s="21"/>
      <c r="E75" s="21"/>
      <c r="F75" s="67"/>
      <c r="G75" s="67"/>
      <c r="H75" s="67"/>
      <c r="I75" s="67"/>
      <c r="J75" s="9"/>
      <c r="K75" s="9"/>
      <c r="L75" s="9"/>
      <c r="M75" s="9"/>
    </row>
    <row r="76" spans="1:13" hidden="1">
      <c r="A76" s="227"/>
      <c r="B76" s="21" t="s">
        <v>101</v>
      </c>
      <c r="C76" s="21"/>
      <c r="D76" s="21"/>
      <c r="E76" s="21"/>
      <c r="F76" s="67"/>
      <c r="G76" s="67"/>
      <c r="H76" s="67"/>
      <c r="I76" s="67"/>
      <c r="J76" s="9"/>
      <c r="K76" s="9"/>
      <c r="L76" s="9"/>
      <c r="M76" s="9"/>
    </row>
    <row r="77" spans="1:13" hidden="1">
      <c r="A77" s="228" t="s">
        <v>82</v>
      </c>
      <c r="B77" s="67">
        <v>1.1000000000000001</v>
      </c>
      <c r="C77" s="67" t="s">
        <v>102</v>
      </c>
      <c r="D77" s="67"/>
      <c r="E77" s="67"/>
      <c r="F77" s="67"/>
      <c r="G77" s="67"/>
      <c r="H77" s="67"/>
      <c r="I77" s="67"/>
      <c r="J77" s="9"/>
      <c r="K77" s="9"/>
      <c r="L77" s="9"/>
      <c r="M77" s="9"/>
    </row>
    <row r="78" spans="1:13" hidden="1">
      <c r="A78" s="228" t="s">
        <v>82</v>
      </c>
      <c r="B78" s="67">
        <v>1.2</v>
      </c>
      <c r="C78" s="67" t="s">
        <v>83</v>
      </c>
      <c r="D78" s="67"/>
      <c r="E78" s="67"/>
      <c r="F78" s="67"/>
      <c r="G78" s="67"/>
      <c r="H78" s="67"/>
      <c r="I78" s="67"/>
      <c r="J78" s="9"/>
      <c r="K78" s="9"/>
      <c r="L78" s="9"/>
      <c r="M78" s="9"/>
    </row>
    <row r="79" spans="1:13" hidden="1">
      <c r="A79" s="228" t="s">
        <v>82</v>
      </c>
      <c r="B79" s="67">
        <v>1.3</v>
      </c>
      <c r="C79" s="67" t="s">
        <v>103</v>
      </c>
      <c r="D79" s="67"/>
      <c r="E79" s="67"/>
      <c r="F79" s="67"/>
      <c r="G79" s="67"/>
      <c r="H79" s="67"/>
      <c r="I79" s="67"/>
      <c r="J79" s="9"/>
      <c r="K79" s="9"/>
      <c r="L79" s="9"/>
      <c r="M79" s="9"/>
    </row>
    <row r="80" spans="1:13" ht="12" hidden="1" customHeight="1">
      <c r="A80" s="228" t="s">
        <v>82</v>
      </c>
      <c r="B80" s="67">
        <v>1.4</v>
      </c>
      <c r="C80" s="67" t="s">
        <v>85</v>
      </c>
      <c r="D80" s="67"/>
      <c r="E80" s="67"/>
      <c r="F80" s="67"/>
      <c r="G80" s="67"/>
      <c r="H80" s="67"/>
      <c r="I80" s="67"/>
      <c r="J80" s="9"/>
      <c r="K80" s="9"/>
      <c r="L80" s="9"/>
      <c r="M80" s="9"/>
    </row>
    <row r="81" spans="1:13" hidden="1">
      <c r="A81" s="228"/>
      <c r="B81" s="67"/>
      <c r="C81" s="67" t="s">
        <v>104</v>
      </c>
      <c r="D81" s="67"/>
      <c r="E81" s="67"/>
      <c r="F81" s="67"/>
      <c r="G81" s="67"/>
      <c r="H81" s="67"/>
      <c r="I81" s="67"/>
      <c r="J81" s="9"/>
      <c r="K81" s="9"/>
      <c r="L81" s="9"/>
      <c r="M81" s="9"/>
    </row>
    <row r="82" spans="1:13" hidden="1">
      <c r="A82" s="228"/>
      <c r="B82" s="67"/>
      <c r="C82" s="67" t="s">
        <v>86</v>
      </c>
      <c r="D82" s="67"/>
      <c r="E82" s="67"/>
      <c r="F82" s="67"/>
      <c r="G82" s="67"/>
      <c r="H82" s="67"/>
      <c r="I82" s="67"/>
      <c r="J82" s="9"/>
      <c r="K82" s="9"/>
      <c r="L82" s="9"/>
      <c r="M82" s="9"/>
    </row>
    <row r="83" spans="1:13" hidden="1">
      <c r="A83" s="228"/>
      <c r="B83" s="67"/>
      <c r="C83" s="67" t="s">
        <v>87</v>
      </c>
      <c r="D83" s="67"/>
      <c r="E83" s="67"/>
      <c r="F83" s="67"/>
      <c r="G83" s="67"/>
      <c r="H83" s="67"/>
      <c r="I83" s="67"/>
      <c r="J83" s="9"/>
      <c r="K83" s="9"/>
      <c r="L83" s="9"/>
      <c r="M83" s="9"/>
    </row>
    <row r="84" spans="1:13" hidden="1">
      <c r="A84" s="228"/>
      <c r="B84" s="67"/>
      <c r="C84" s="67"/>
      <c r="D84" s="67"/>
      <c r="E84" s="67"/>
      <c r="F84" s="67"/>
      <c r="G84" s="67"/>
      <c r="H84" s="67"/>
      <c r="I84" s="67"/>
      <c r="J84" s="9"/>
      <c r="K84" s="9"/>
      <c r="L84" s="9"/>
      <c r="M84" s="9"/>
    </row>
    <row r="85" spans="1:13">
      <c r="A85" s="9"/>
      <c r="B85" s="67"/>
      <c r="C85" s="67"/>
      <c r="D85" s="67"/>
      <c r="E85" s="67"/>
      <c r="F85" s="67"/>
      <c r="G85" s="67"/>
      <c r="H85" s="67"/>
      <c r="I85" s="67"/>
      <c r="J85" s="9"/>
      <c r="K85" s="9"/>
      <c r="L85" s="9"/>
      <c r="M85" s="9"/>
    </row>
    <row r="86" spans="1:13">
      <c r="A86" s="9"/>
      <c r="B86" s="67"/>
      <c r="C86" s="67"/>
      <c r="D86" s="67"/>
      <c r="E86" s="67"/>
      <c r="F86" s="67"/>
      <c r="G86" s="67"/>
      <c r="H86" s="67"/>
      <c r="I86" s="67"/>
      <c r="J86" s="9"/>
      <c r="K86" s="9"/>
      <c r="L86" s="9"/>
      <c r="M86" s="9"/>
    </row>
    <row r="87" spans="1:13">
      <c r="A87" s="9"/>
      <c r="B87" s="67"/>
      <c r="C87" s="67"/>
      <c r="D87" s="67"/>
      <c r="E87" s="67"/>
      <c r="F87" s="67"/>
      <c r="G87" s="67"/>
      <c r="H87" s="67"/>
      <c r="I87" s="67"/>
      <c r="J87" s="9"/>
      <c r="K87" s="9"/>
      <c r="L87" s="9"/>
      <c r="M87" s="9"/>
    </row>
    <row r="88" spans="1:13">
      <c r="A88" s="9"/>
      <c r="B88" s="67"/>
      <c r="C88" s="67"/>
      <c r="D88" s="67"/>
      <c r="E88" s="67"/>
      <c r="F88" s="67"/>
      <c r="G88" s="67"/>
      <c r="H88" s="67"/>
      <c r="I88" s="67"/>
      <c r="J88" s="9"/>
      <c r="K88" s="9"/>
      <c r="L88" s="9"/>
      <c r="M88" s="9"/>
    </row>
    <row r="89" spans="1:13">
      <c r="A89" s="9"/>
      <c r="B89" s="9"/>
      <c r="C89" s="9"/>
      <c r="D89" s="9"/>
      <c r="E89" s="9"/>
      <c r="F89" s="9"/>
      <c r="G89" s="9"/>
      <c r="H89" s="9"/>
      <c r="I89" s="9"/>
      <c r="J89" s="9"/>
      <c r="K89" s="9"/>
      <c r="L89" s="9"/>
      <c r="M89" s="9"/>
    </row>
    <row r="90" spans="1:13">
      <c r="A90" s="9"/>
      <c r="B90" s="9"/>
      <c r="C90" s="9"/>
      <c r="D90" s="9"/>
      <c r="E90" s="9"/>
      <c r="F90" s="9"/>
      <c r="G90" s="9"/>
      <c r="H90" s="9"/>
      <c r="I90" s="9"/>
      <c r="J90" s="9"/>
      <c r="K90" s="9"/>
      <c r="L90" s="9"/>
      <c r="M90" s="9"/>
    </row>
    <row r="91" spans="1:13">
      <c r="A91" s="9"/>
      <c r="B91" s="9"/>
      <c r="C91" s="9"/>
      <c r="D91" s="9"/>
      <c r="E91" s="9"/>
      <c r="F91" s="9"/>
      <c r="G91" s="9"/>
      <c r="H91" s="9"/>
      <c r="I91" s="9"/>
      <c r="J91" s="9"/>
      <c r="K91" s="9"/>
      <c r="L91" s="9"/>
      <c r="M91" s="9"/>
    </row>
    <row r="92" spans="1:13">
      <c r="A92" s="9"/>
      <c r="B92" s="9"/>
      <c r="C92" s="9"/>
      <c r="D92" s="9"/>
      <c r="E92" s="9"/>
      <c r="F92" s="9"/>
      <c r="G92" s="9"/>
      <c r="H92" s="9"/>
      <c r="I92" s="9"/>
      <c r="J92" s="9"/>
      <c r="K92" s="9"/>
      <c r="L92" s="9"/>
      <c r="M92" s="9"/>
    </row>
    <row r="93" spans="1:13">
      <c r="A93" s="9"/>
      <c r="B93" s="9"/>
      <c r="C93" s="9"/>
      <c r="D93" s="9"/>
      <c r="E93" s="9"/>
      <c r="F93" s="9"/>
      <c r="G93" s="9"/>
      <c r="H93" s="9"/>
      <c r="I93" s="9"/>
      <c r="J93" s="9"/>
      <c r="K93" s="9"/>
      <c r="L93" s="9"/>
      <c r="M93" s="9"/>
    </row>
    <row r="94" spans="1:13">
      <c r="A94" s="9"/>
      <c r="B94" s="9"/>
      <c r="C94" s="9"/>
      <c r="D94" s="9"/>
      <c r="E94" s="9"/>
      <c r="F94" s="9"/>
      <c r="G94" s="9"/>
      <c r="H94" s="9"/>
      <c r="I94" s="9"/>
      <c r="J94" s="9"/>
      <c r="K94" s="9"/>
      <c r="L94" s="9"/>
      <c r="M94" s="9"/>
    </row>
    <row r="95" spans="1:13">
      <c r="A95" s="9"/>
      <c r="B95" s="9"/>
      <c r="C95" s="9"/>
      <c r="D95" s="9"/>
      <c r="E95" s="9"/>
      <c r="F95" s="9"/>
      <c r="G95" s="9"/>
      <c r="H95" s="9"/>
      <c r="I95" s="9"/>
      <c r="J95" s="9"/>
      <c r="K95" s="9"/>
      <c r="L95" s="9"/>
      <c r="M95" s="9"/>
    </row>
    <row r="96" spans="1:13">
      <c r="A96" s="9"/>
      <c r="B96" s="9"/>
      <c r="C96" s="9"/>
      <c r="D96" s="9"/>
      <c r="E96" s="9"/>
      <c r="F96" s="9"/>
      <c r="G96" s="9"/>
      <c r="H96" s="9"/>
      <c r="I96" s="9"/>
      <c r="J96" s="9"/>
      <c r="K96" s="9"/>
      <c r="L96" s="9"/>
      <c r="M96" s="9"/>
    </row>
    <row r="97" spans="1:13">
      <c r="A97" s="9"/>
      <c r="B97" s="9"/>
      <c r="C97" s="9"/>
      <c r="D97" s="9"/>
      <c r="E97" s="9"/>
      <c r="F97" s="9"/>
      <c r="G97" s="9"/>
      <c r="H97" s="9"/>
      <c r="I97" s="9"/>
      <c r="J97" s="9"/>
      <c r="K97" s="9"/>
      <c r="L97" s="9"/>
      <c r="M97" s="9"/>
    </row>
    <row r="98" spans="1:13">
      <c r="A98" s="9"/>
      <c r="B98" s="9"/>
      <c r="C98" s="9"/>
      <c r="D98" s="9"/>
      <c r="E98" s="9"/>
      <c r="F98" s="9"/>
      <c r="G98" s="9"/>
      <c r="H98" s="9"/>
      <c r="I98" s="9"/>
      <c r="J98" s="9"/>
      <c r="K98" s="9"/>
      <c r="L98" s="9"/>
      <c r="M98" s="9"/>
    </row>
    <row r="99" spans="1:13">
      <c r="A99" s="9"/>
      <c r="B99" s="9"/>
      <c r="C99" s="9"/>
      <c r="D99" s="9"/>
      <c r="E99" s="9"/>
      <c r="F99" s="9"/>
      <c r="G99" s="9"/>
      <c r="H99" s="9"/>
      <c r="I99" s="9"/>
      <c r="J99" s="9"/>
      <c r="K99" s="9"/>
      <c r="L99" s="9"/>
      <c r="M99" s="9"/>
    </row>
    <row r="100" spans="1:13">
      <c r="A100" s="9"/>
      <c r="B100" s="9"/>
      <c r="C100" s="9"/>
      <c r="D100" s="9"/>
      <c r="E100" s="9"/>
      <c r="F100" s="9"/>
      <c r="G100" s="9"/>
      <c r="H100" s="9"/>
      <c r="I100" s="9"/>
      <c r="J100" s="9"/>
      <c r="K100" s="9"/>
      <c r="L100" s="9"/>
      <c r="M100" s="9"/>
    </row>
    <row r="101" spans="1:13">
      <c r="A101" s="9"/>
      <c r="B101" s="9"/>
      <c r="C101" s="9"/>
      <c r="D101" s="9"/>
      <c r="E101" s="9"/>
      <c r="F101" s="9"/>
      <c r="G101" s="9"/>
      <c r="H101" s="9"/>
      <c r="I101" s="9"/>
      <c r="J101" s="9"/>
      <c r="K101" s="9"/>
      <c r="L101" s="9"/>
      <c r="M101" s="9"/>
    </row>
    <row r="102" spans="1:13">
      <c r="A102" s="9"/>
      <c r="B102" s="9"/>
      <c r="C102" s="9"/>
      <c r="D102" s="9"/>
      <c r="E102" s="9"/>
      <c r="F102" s="9"/>
      <c r="G102" s="9"/>
      <c r="H102" s="9"/>
      <c r="I102" s="9"/>
      <c r="J102" s="9"/>
      <c r="K102" s="9"/>
      <c r="L102" s="9"/>
      <c r="M102" s="9"/>
    </row>
    <row r="103" spans="1:13">
      <c r="A103" s="9"/>
      <c r="B103" s="9"/>
      <c r="C103" s="9"/>
      <c r="D103" s="9"/>
      <c r="E103" s="9"/>
      <c r="F103" s="9"/>
      <c r="G103" s="9"/>
      <c r="H103" s="9"/>
      <c r="I103" s="9"/>
      <c r="J103" s="9"/>
      <c r="K103" s="9"/>
      <c r="L103" s="9"/>
      <c r="M103" s="9"/>
    </row>
    <row r="104" spans="1:13">
      <c r="A104" s="9"/>
      <c r="B104" s="9"/>
      <c r="C104" s="9"/>
      <c r="D104" s="9"/>
      <c r="E104" s="9"/>
      <c r="F104" s="9"/>
      <c r="G104" s="9"/>
      <c r="H104" s="9"/>
      <c r="I104" s="9"/>
      <c r="J104" s="9"/>
      <c r="K104" s="9"/>
      <c r="L104" s="9"/>
      <c r="M104" s="9"/>
    </row>
    <row r="105" spans="1:13">
      <c r="A105" s="9"/>
      <c r="B105" s="9"/>
      <c r="C105" s="9"/>
      <c r="D105" s="9"/>
      <c r="E105" s="9"/>
      <c r="F105" s="9"/>
      <c r="G105" s="9"/>
      <c r="H105" s="9"/>
      <c r="I105" s="9"/>
      <c r="J105" s="9"/>
      <c r="K105" s="9"/>
      <c r="L105" s="9"/>
      <c r="M105" s="9"/>
    </row>
    <row r="106" spans="1:13">
      <c r="A106" s="9"/>
      <c r="B106" s="9"/>
      <c r="C106" s="9"/>
      <c r="D106" s="9"/>
      <c r="E106" s="9"/>
      <c r="F106" s="9"/>
      <c r="G106" s="9"/>
      <c r="H106" s="9"/>
      <c r="I106" s="9"/>
      <c r="J106" s="9"/>
      <c r="K106" s="9"/>
      <c r="L106" s="9"/>
      <c r="M106" s="9"/>
    </row>
    <row r="107" spans="1:13">
      <c r="A107" s="9"/>
      <c r="B107" s="9"/>
      <c r="C107" s="9"/>
      <c r="D107" s="9"/>
      <c r="E107" s="9"/>
      <c r="F107" s="9"/>
      <c r="G107" s="9"/>
      <c r="H107" s="9"/>
      <c r="I107" s="9"/>
      <c r="J107" s="9"/>
      <c r="K107" s="9"/>
      <c r="L107" s="9"/>
      <c r="M107" s="9"/>
    </row>
    <row r="108" spans="1:13">
      <c r="A108" s="9"/>
      <c r="B108" s="9"/>
      <c r="C108" s="9"/>
      <c r="D108" s="9"/>
      <c r="E108" s="9"/>
      <c r="F108" s="9"/>
      <c r="G108" s="9"/>
      <c r="H108" s="9"/>
      <c r="I108" s="9"/>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sheetData>
  <sheetProtection algorithmName="SHA-512" hashValue="vUYz2mF8fmSjqzFW5Fjqpai8EaWMvvLY/0u86L1SGW667WnXNciOf52b8utI3KwTiXcZ1YuJhtV8kaDHBJcpng==" saltValue="IGrgiWESYiRFqvDZhkyetg==" spinCount="100000" sheet="1" objects="1" scenarios="1" selectLockedCells="1"/>
  <mergeCells count="3">
    <mergeCell ref="B4:E4"/>
    <mergeCell ref="B7:H7"/>
    <mergeCell ref="F3:H3"/>
  </mergeCells>
  <conditionalFormatting sqref="F42:F46">
    <cfRule type="expression" dxfId="62" priority="15" stopIfTrue="1">
      <formula>(#REF!="")</formula>
    </cfRule>
    <cfRule type="expression" dxfId="61" priority="16" stopIfTrue="1">
      <formula>OR(#REF!="ERROR: Rating must be in 0.5 star increment")</formula>
    </cfRule>
  </conditionalFormatting>
  <conditionalFormatting sqref="F47">
    <cfRule type="expression" dxfId="60" priority="13" stopIfTrue="1">
      <formula>(#REF!="")</formula>
    </cfRule>
    <cfRule type="expression" dxfId="59" priority="14" stopIfTrue="1">
      <formula>OR(#REF!="ERROR: Rating must be in 0.5 star increment")</formula>
    </cfRule>
  </conditionalFormatting>
  <conditionalFormatting sqref="F48:F49 F37">
    <cfRule type="expression" dxfId="58" priority="19" stopIfTrue="1">
      <formula>OR(#REF!="ERROR: Rating must be in 0.5 star increment")</formula>
    </cfRule>
  </conditionalFormatting>
  <conditionalFormatting sqref="F48:F49">
    <cfRule type="expression" dxfId="57" priority="17" stopIfTrue="1">
      <formula>(#REF!="")</formula>
    </cfRule>
  </conditionalFormatting>
  <conditionalFormatting sqref="H17:I23">
    <cfRule type="expression" dxfId="55" priority="18" stopIfTrue="1">
      <formula>($B$18="ERROR: Percentage breakdown must total 100%")</formula>
    </cfRule>
  </conditionalFormatting>
  <dataValidations count="6">
    <dataValidation type="decimal" allowBlank="1" showInputMessage="1" showErrorMessage="1" sqref="D8 D10" xr:uid="{00000000-0002-0000-0200-000000000000}">
      <formula1>0</formula1>
      <formula2>6</formula2>
    </dataValidation>
    <dataValidation type="decimal" allowBlank="1" showInputMessage="1" showErrorMessage="1" errorTitle="Hours Error" error="Please enter a value between 0 and 168." sqref="H14" xr:uid="{D8542D91-2D05-4C28-B383-E3666C41853D}">
      <formula1>0</formula1>
      <formula2>168</formula2>
    </dataValidation>
    <dataValidation type="decimal" operator="greaterThanOrEqual" allowBlank="1" showInputMessage="1" showErrorMessage="1" errorTitle="Area Error" error="Please enter a decimal value greater than or equal to 0." sqref="I15" xr:uid="{D5D19D11-DB32-48F7-9075-E24E3A1C92E5}">
      <formula1>0</formula1>
    </dataValidation>
    <dataValidation type="decimal" operator="greaterThanOrEqual" allowBlank="1" showInputMessage="1" showErrorMessage="1" errorTitle="Energy Error" error="Please enter a decimal value greater than or equal to 0." sqref="H17:I22" xr:uid="{95B08636-27EA-4B2B-9BF3-33BE14F89D72}">
      <formula1>0</formula1>
    </dataValidation>
    <dataValidation type="decimal" operator="greaterThanOrEqual" allowBlank="1" showInputMessage="1" showErrorMessage="1" errorTitle="Thermal Energy Error" error="Please enter a decimal value greater than or equal to 0." sqref="I24:I30 H24:H28" xr:uid="{995DE249-3CB9-4E7A-9D97-8CD0DF0A8412}">
      <formula1>0</formula1>
    </dataValidation>
    <dataValidation type="decimal" operator="greaterThan" allowBlank="1" showInputMessage="1" showErrorMessage="1" errorTitle="Area Error" error="Please enter a decimal value greater than or equal to 0." sqref="H15" xr:uid="{C77C4577-417B-4E7F-8E99-71E7CDA572F2}">
      <formula1>0</formula1>
    </dataValidation>
  </dataValidations>
  <pageMargins left="0.42" right="0.44" top="0.56000000000000005" bottom="0.6" header="0.34" footer="0.4"/>
  <pageSetup paperSize="9" orientation="portrait" blackAndWhite="1" r:id="rId1"/>
  <headerFooter alignWithMargins="0">
    <oddFooter>&amp;R&amp;D</oddFooter>
  </headerFooter>
  <ignoredErrors>
    <ignoredError sqref="H28"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2" id="{A45B0789-2164-4508-B1CC-FC1707D79CE3}">
            <xm:f>'BB Service Inclusions'!$L$13&gt;0</xm:f>
            <x14:dxf>
              <font>
                <b/>
                <i val="0"/>
                <color theme="1"/>
              </font>
              <border>
                <left style="thin">
                  <color auto="1"/>
                </left>
                <top style="thin">
                  <color auto="1"/>
                </top>
                <bottom style="thin">
                  <color auto="1"/>
                </bottom>
                <vertical/>
                <horizontal/>
              </border>
            </x14:dxf>
          </x14:cfRule>
          <xm:sqref>B28</xm:sqref>
        </x14:conditionalFormatting>
        <x14:conditionalFormatting xmlns:xm="http://schemas.microsoft.com/office/excel/2006/main">
          <x14:cfRule type="expression" priority="3" id="{7ADA12EF-D52D-42BC-BCD0-B1CE2D9BF72C}">
            <xm:f>'BB Service Inclusions'!$L$13&gt;0</xm:f>
            <x14:dxf>
              <font>
                <b/>
                <i val="0"/>
                <color theme="1"/>
              </font>
              <border>
                <left/>
                <top style="thin">
                  <color auto="1"/>
                </top>
                <bottom style="thin">
                  <color auto="1"/>
                </bottom>
                <vertical/>
                <horizontal/>
              </border>
            </x14:dxf>
          </x14:cfRule>
          <xm:sqref>C28:E28</xm:sqref>
        </x14:conditionalFormatting>
        <x14:conditionalFormatting xmlns:xm="http://schemas.microsoft.com/office/excel/2006/main">
          <x14:cfRule type="expression" priority="6" id="{22F39589-88E2-4D88-A4F3-C96E3F252352}">
            <xm:f>'BB Service Inclusions'!$L$13&gt;0</xm:f>
            <x14:dxf>
              <font>
                <b/>
                <i val="0"/>
                <color theme="1"/>
              </font>
              <border>
                <left/>
                <right style="thin">
                  <color auto="1"/>
                </right>
                <top style="thin">
                  <color auto="1"/>
                </top>
                <bottom style="thin">
                  <color auto="1"/>
                </bottom>
                <vertical/>
                <horizontal/>
              </border>
            </x14:dxf>
          </x14:cfRule>
          <xm:sqref>F28</xm:sqref>
        </x14:conditionalFormatting>
        <x14:conditionalFormatting xmlns:xm="http://schemas.microsoft.com/office/excel/2006/main">
          <x14:cfRule type="expression" priority="1" id="{650D7CC5-7F77-4DBB-9697-F23B5051EEA8}">
            <xm:f>'BB Service Inclusions'!$L$13&gt;0</xm:f>
            <x14:dxf>
              <font>
                <b/>
                <i val="0"/>
                <color theme="0"/>
              </font>
              <fill>
                <patternFill>
                  <bgColor rgb="FF006C88"/>
                </patternFill>
              </fill>
              <border>
                <left style="thin">
                  <color auto="1"/>
                </left>
                <top style="thin">
                  <color auto="1"/>
                </top>
                <bottom style="thin">
                  <color auto="1"/>
                </bottom>
                <vertical/>
                <horizontal/>
              </border>
            </x14:dxf>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006C88"/>
  </sheetPr>
  <dimension ref="A1:P214"/>
  <sheetViews>
    <sheetView topLeftCell="A5" workbookViewId="0">
      <selection activeCell="C16" sqref="C16"/>
    </sheetView>
  </sheetViews>
  <sheetFormatPr defaultColWidth="9.140625" defaultRowHeight="12.75"/>
  <cols>
    <col min="1" max="1" width="3.42578125" style="1" customWidth="1"/>
    <col min="2" max="2" width="14.42578125" style="1" customWidth="1"/>
    <col min="3" max="3" width="19.85546875" style="1" customWidth="1"/>
    <col min="4" max="4" width="12.5703125" style="1" customWidth="1"/>
    <col min="5" max="5" width="13.42578125" style="1" customWidth="1"/>
    <col min="6" max="6" width="14.85546875" style="1" customWidth="1"/>
    <col min="7" max="7" width="17.140625" style="1" customWidth="1"/>
    <col min="8" max="8" width="16.42578125" style="1" customWidth="1"/>
    <col min="9" max="9" width="14.140625" style="1" customWidth="1"/>
    <col min="10" max="10" width="11.85546875" style="1" customWidth="1"/>
    <col min="11" max="11" width="32.42578125" style="1" customWidth="1"/>
    <col min="12" max="12" width="27.42578125" style="1" customWidth="1"/>
    <col min="13" max="13" width="7" style="1" customWidth="1"/>
    <col min="14" max="14" width="12.85546875" style="1" bestFit="1" customWidth="1"/>
    <col min="15" max="15" width="9.140625" style="1"/>
    <col min="16" max="16" width="12.85546875" style="1" bestFit="1" customWidth="1"/>
    <col min="17" max="16384" width="9.140625" style="1"/>
  </cols>
  <sheetData>
    <row r="1" spans="1:16" s="20" customFormat="1" ht="65.099999999999994" customHeight="1"/>
    <row r="2" spans="1:16" s="20" customFormat="1" ht="15" customHeight="1">
      <c r="A2" s="21"/>
      <c r="B2" s="22"/>
      <c r="C2" s="22"/>
      <c r="D2" s="22"/>
      <c r="E2" s="22"/>
      <c r="F2" s="22"/>
      <c r="G2" s="22"/>
      <c r="H2" s="22"/>
    </row>
    <row r="3" spans="1:16" s="20" customFormat="1" ht="59.1" customHeight="1">
      <c r="A3" s="21"/>
      <c r="B3" s="23"/>
      <c r="C3" s="24"/>
      <c r="D3" s="25"/>
      <c r="E3" s="331"/>
      <c r="F3" s="331"/>
      <c r="G3" s="330" t="s">
        <v>564</v>
      </c>
      <c r="H3" s="330"/>
    </row>
    <row r="4" spans="1:16" s="20" customFormat="1" ht="81" customHeight="1">
      <c r="A4" s="21"/>
      <c r="B4" s="315" t="s">
        <v>105</v>
      </c>
      <c r="C4" s="315"/>
      <c r="D4" s="315"/>
      <c r="E4" s="315"/>
      <c r="F4" s="315"/>
    </row>
    <row r="5" spans="1:16" s="20" customFormat="1" ht="15" customHeight="1">
      <c r="A5" s="26"/>
      <c r="B5" s="27" t="s">
        <v>106</v>
      </c>
      <c r="C5" s="248">
        <v>2.2000000000000002</v>
      </c>
      <c r="D5" s="27"/>
      <c r="E5" s="27"/>
      <c r="F5" s="28"/>
      <c r="G5" s="27" t="s">
        <v>2</v>
      </c>
      <c r="H5" s="29">
        <v>45551</v>
      </c>
      <c r="I5" s="30"/>
      <c r="J5" s="21"/>
      <c r="L5" s="31"/>
      <c r="M5" s="32"/>
      <c r="N5" s="32"/>
    </row>
    <row r="6" spans="1:16" s="21" customFormat="1"/>
    <row r="7" spans="1:16" s="21" customFormat="1" ht="66.75" customHeight="1">
      <c r="B7" s="327" t="s">
        <v>107</v>
      </c>
      <c r="C7" s="327"/>
      <c r="D7" s="327"/>
      <c r="E7" s="327"/>
      <c r="F7" s="327"/>
      <c r="G7" s="327"/>
      <c r="H7" s="327"/>
      <c r="I7" s="122"/>
      <c r="J7" s="122"/>
      <c r="K7" s="21">
        <v>1</v>
      </c>
    </row>
    <row r="8" spans="1:16" s="10" customFormat="1" ht="3" customHeight="1">
      <c r="B8" s="12"/>
      <c r="C8" s="12"/>
      <c r="D8" s="12"/>
      <c r="E8" s="12"/>
      <c r="F8" s="11"/>
      <c r="G8" s="17"/>
      <c r="H8" s="13"/>
      <c r="I8" s="11"/>
      <c r="J8" s="11"/>
    </row>
    <row r="9" spans="1:16" s="10" customFormat="1" ht="18" customHeight="1">
      <c r="B9" s="34"/>
      <c r="C9" s="34"/>
      <c r="D9" s="34"/>
      <c r="E9" s="34"/>
      <c r="F9" s="34"/>
      <c r="G9" s="35"/>
      <c r="H9" s="36"/>
      <c r="I9" s="34"/>
      <c r="J9" s="34"/>
      <c r="K9" s="21"/>
      <c r="L9" s="21"/>
    </row>
    <row r="10" spans="1:16" ht="15">
      <c r="B10" s="268" t="s">
        <v>108</v>
      </c>
      <c r="C10" s="269"/>
      <c r="D10" s="269"/>
      <c r="E10" s="269"/>
      <c r="F10" s="270"/>
      <c r="G10" s="270"/>
      <c r="H10" s="270"/>
      <c r="I10" s="270"/>
      <c r="J10" s="270"/>
      <c r="K10" s="270"/>
      <c r="L10" s="270"/>
      <c r="M10" s="271"/>
      <c r="N10" s="9"/>
      <c r="O10" s="9"/>
      <c r="P10" s="9"/>
    </row>
    <row r="11" spans="1:16" ht="14.25">
      <c r="B11" s="325" t="s">
        <v>109</v>
      </c>
      <c r="C11" s="326"/>
      <c r="D11" s="326"/>
      <c r="E11" s="326"/>
      <c r="F11" s="326"/>
      <c r="G11" s="326"/>
      <c r="H11" s="326"/>
      <c r="I11" s="326"/>
      <c r="J11" s="326"/>
      <c r="K11" s="326"/>
      <c r="L11" s="326"/>
      <c r="M11" s="124"/>
      <c r="N11" s="9"/>
      <c r="O11" s="9"/>
      <c r="P11" s="9"/>
    </row>
    <row r="12" spans="1:16" ht="14.25">
      <c r="B12" s="155"/>
      <c r="C12" s="156"/>
      <c r="D12" s="156"/>
      <c r="E12" s="156"/>
      <c r="F12" s="156"/>
      <c r="G12" s="156"/>
      <c r="H12" s="156"/>
      <c r="I12" s="156"/>
      <c r="J12" s="156"/>
      <c r="K12" s="156"/>
      <c r="L12" s="156"/>
      <c r="M12" s="124"/>
      <c r="N12" s="9"/>
      <c r="O12" s="9"/>
      <c r="P12" s="9"/>
    </row>
    <row r="13" spans="1:16" ht="35.25" customHeight="1">
      <c r="A13" s="9"/>
      <c r="B13" s="139" t="str">
        <f xml:space="preserve"> IF(COUNTIF(B15:B235,"Check")=0,"DATA OK FOR COLUMNS D to K","INCOMPLETE DATA - CHECK COLUMNS D to K")</f>
        <v>DATA OK FOR COLUMNS D to K</v>
      </c>
      <c r="C13" s="140"/>
      <c r="D13" s="237"/>
      <c r="E13" s="237"/>
      <c r="F13" s="141"/>
      <c r="G13" s="141"/>
      <c r="H13" s="141"/>
      <c r="J13" s="328" t="s">
        <v>110</v>
      </c>
      <c r="K13" s="329"/>
      <c r="L13" s="202">
        <f>SUM(L16:L55)</f>
        <v>0</v>
      </c>
      <c r="M13" s="124"/>
      <c r="N13" s="9"/>
      <c r="O13" s="9"/>
    </row>
    <row r="14" spans="1:16" ht="14.25">
      <c r="A14" s="9"/>
      <c r="B14" s="142"/>
      <c r="C14" s="143"/>
      <c r="D14" s="143"/>
      <c r="E14" s="143"/>
      <c r="F14" s="143"/>
      <c r="G14" s="143"/>
      <c r="H14" s="143"/>
      <c r="I14" s="143"/>
      <c r="J14" s="143"/>
      <c r="K14" s="144"/>
      <c r="L14" s="9"/>
      <c r="M14" s="124"/>
      <c r="N14" s="9"/>
      <c r="O14" s="9"/>
    </row>
    <row r="15" spans="1:16" ht="71.25">
      <c r="A15" s="9"/>
      <c r="B15" s="145" t="str">
        <f>IF(C15="","",IF(OR(D15="&lt;Select&gt;",E15="&lt;Select&gt;",F15="&lt;Select&gt;",G15="&lt;Select&gt;"),"Check",IF(AND(OR(D15="Yes",E15="Yes",F15="Yes",G15="Yes"),H15=""),"Check","")))</f>
        <v/>
      </c>
      <c r="C15" s="146" t="s">
        <v>111</v>
      </c>
      <c r="D15" s="146" t="s">
        <v>112</v>
      </c>
      <c r="E15" s="146" t="s">
        <v>113</v>
      </c>
      <c r="F15" s="146" t="s">
        <v>114</v>
      </c>
      <c r="G15" s="146" t="s">
        <v>115</v>
      </c>
      <c r="H15" s="146" t="s">
        <v>116</v>
      </c>
      <c r="I15" s="146" t="s">
        <v>117</v>
      </c>
      <c r="J15" s="146" t="s">
        <v>118</v>
      </c>
      <c r="K15" s="146" t="s">
        <v>119</v>
      </c>
      <c r="L15" s="146" t="s">
        <v>120</v>
      </c>
      <c r="M15" s="124"/>
      <c r="N15" s="9"/>
      <c r="O15" s="9"/>
      <c r="P15" s="9"/>
    </row>
    <row r="16" spans="1:16">
      <c r="A16" s="9"/>
      <c r="B16" s="147" t="str">
        <f>IF(AND(C16="",D16="",E16=""),"",IF(OR(D16="",E16="",G16="&lt;Select&gt;",H16="&lt;Select&gt;",I16="&lt;Select&gt;",J16="&lt;Select&gt;"),"Check",IF(AND(OR(G16="Yes",H16="Yes",I16="Yes",J16="Yes"),K16=""),"Check","")))</f>
        <v/>
      </c>
      <c r="C16" s="149"/>
      <c r="D16" s="149"/>
      <c r="E16" s="149"/>
      <c r="F16" s="148">
        <f>IFERROR(D16*E16,0)</f>
        <v>0</v>
      </c>
      <c r="G16" s="123" t="s">
        <v>121</v>
      </c>
      <c r="H16" s="123" t="s">
        <v>121</v>
      </c>
      <c r="I16" s="123" t="s">
        <v>121</v>
      </c>
      <c r="J16" s="123" t="s">
        <v>121</v>
      </c>
      <c r="K16" s="123"/>
      <c r="L16" s="148">
        <f>IF(G16="Yes",6.5*F16/60,0)+IF(H16="Yes",1.9*F16/60,0)+IF(I16="Yes",6.5*F16/60,0)+IF(J16="Yes",10.5*F16/60)</f>
        <v>0</v>
      </c>
      <c r="M16" s="124"/>
      <c r="N16" s="9"/>
      <c r="O16" s="9"/>
      <c r="P16" s="9"/>
    </row>
    <row r="17" spans="1:16">
      <c r="A17" s="9"/>
      <c r="B17" s="147" t="str">
        <f t="shared" ref="B17:B55" si="0">IF(AND(C17="",D17="",E17=""),"",IF(OR(D17="",E17="",G17="&lt;Select&gt;",H17="&lt;Select&gt;",I17="&lt;Select&gt;",J17="&lt;Select&gt;"),"Check",IF(AND(OR(G17="Yes",H17="Yes",I17="Yes",J17="Yes"),K17=""),"Check","")))</f>
        <v/>
      </c>
      <c r="C17" s="149"/>
      <c r="D17" s="149"/>
      <c r="E17" s="149"/>
      <c r="F17" s="148">
        <f t="shared" ref="F17:F55" si="1">IFERROR(D17*E17,0)</f>
        <v>0</v>
      </c>
      <c r="G17" s="123" t="s">
        <v>121</v>
      </c>
      <c r="H17" s="123" t="s">
        <v>121</v>
      </c>
      <c r="I17" s="123" t="s">
        <v>121</v>
      </c>
      <c r="J17" s="123" t="s">
        <v>121</v>
      </c>
      <c r="K17" s="123"/>
      <c r="L17" s="148">
        <f t="shared" ref="L17:L55" si="2">IF(G17="Yes",6.5*F17/60,0)+IF(H17="Yes",1.9*F17/60,0)+IF(I17="Yes",6.5*F17/60,0)+IF(J17="Yes",10.5*F17/60)</f>
        <v>0</v>
      </c>
      <c r="M17" s="124"/>
      <c r="N17" s="9"/>
      <c r="O17" s="9"/>
      <c r="P17" s="9"/>
    </row>
    <row r="18" spans="1:16">
      <c r="A18" s="9"/>
      <c r="B18" s="147" t="str">
        <f t="shared" si="0"/>
        <v/>
      </c>
      <c r="C18" s="149"/>
      <c r="D18" s="149"/>
      <c r="E18" s="149"/>
      <c r="F18" s="148">
        <f t="shared" si="1"/>
        <v>0</v>
      </c>
      <c r="G18" s="123" t="s">
        <v>121</v>
      </c>
      <c r="H18" s="123" t="s">
        <v>121</v>
      </c>
      <c r="I18" s="123" t="s">
        <v>121</v>
      </c>
      <c r="J18" s="123" t="s">
        <v>121</v>
      </c>
      <c r="K18" s="123"/>
      <c r="L18" s="148">
        <f t="shared" si="2"/>
        <v>0</v>
      </c>
      <c r="M18" s="124"/>
      <c r="N18" s="9"/>
      <c r="O18" s="9"/>
      <c r="P18" s="9"/>
    </row>
    <row r="19" spans="1:16">
      <c r="A19" s="9"/>
      <c r="B19" s="147" t="str">
        <f t="shared" si="0"/>
        <v/>
      </c>
      <c r="C19" s="149"/>
      <c r="D19" s="149"/>
      <c r="E19" s="149"/>
      <c r="F19" s="148">
        <f t="shared" si="1"/>
        <v>0</v>
      </c>
      <c r="G19" s="123" t="s">
        <v>121</v>
      </c>
      <c r="H19" s="123" t="s">
        <v>121</v>
      </c>
      <c r="I19" s="123" t="s">
        <v>121</v>
      </c>
      <c r="J19" s="123" t="s">
        <v>121</v>
      </c>
      <c r="K19" s="123"/>
      <c r="L19" s="148">
        <f t="shared" si="2"/>
        <v>0</v>
      </c>
      <c r="M19" s="124"/>
      <c r="N19" s="9"/>
      <c r="O19" s="9"/>
      <c r="P19" s="9"/>
    </row>
    <row r="20" spans="1:16">
      <c r="A20" s="9"/>
      <c r="B20" s="147" t="str">
        <f t="shared" si="0"/>
        <v/>
      </c>
      <c r="C20" s="149"/>
      <c r="D20" s="149"/>
      <c r="E20" s="149"/>
      <c r="F20" s="148">
        <f t="shared" si="1"/>
        <v>0</v>
      </c>
      <c r="G20" s="123" t="s">
        <v>121</v>
      </c>
      <c r="H20" s="123" t="s">
        <v>121</v>
      </c>
      <c r="I20" s="123" t="s">
        <v>121</v>
      </c>
      <c r="J20" s="123" t="s">
        <v>121</v>
      </c>
      <c r="K20" s="123"/>
      <c r="L20" s="148">
        <f t="shared" si="2"/>
        <v>0</v>
      </c>
      <c r="M20" s="124"/>
      <c r="N20" s="9"/>
      <c r="O20" s="9"/>
      <c r="P20" s="9"/>
    </row>
    <row r="21" spans="1:16">
      <c r="A21" s="9"/>
      <c r="B21" s="147" t="str">
        <f t="shared" si="0"/>
        <v/>
      </c>
      <c r="C21" s="149"/>
      <c r="D21" s="149"/>
      <c r="E21" s="149"/>
      <c r="F21" s="148">
        <f t="shared" si="1"/>
        <v>0</v>
      </c>
      <c r="G21" s="123" t="s">
        <v>121</v>
      </c>
      <c r="H21" s="123" t="s">
        <v>121</v>
      </c>
      <c r="I21" s="123" t="s">
        <v>121</v>
      </c>
      <c r="J21" s="123" t="s">
        <v>121</v>
      </c>
      <c r="K21" s="123"/>
      <c r="L21" s="148">
        <f t="shared" si="2"/>
        <v>0</v>
      </c>
      <c r="M21" s="124"/>
      <c r="N21" s="9"/>
      <c r="O21" s="9"/>
      <c r="P21" s="9"/>
    </row>
    <row r="22" spans="1:16">
      <c r="A22" s="9"/>
      <c r="B22" s="147" t="str">
        <f t="shared" si="0"/>
        <v/>
      </c>
      <c r="C22" s="149"/>
      <c r="D22" s="149"/>
      <c r="E22" s="149"/>
      <c r="F22" s="148">
        <f t="shared" si="1"/>
        <v>0</v>
      </c>
      <c r="G22" s="123" t="s">
        <v>121</v>
      </c>
      <c r="H22" s="123" t="s">
        <v>121</v>
      </c>
      <c r="I22" s="123" t="s">
        <v>121</v>
      </c>
      <c r="J22" s="123" t="s">
        <v>121</v>
      </c>
      <c r="K22" s="123"/>
      <c r="L22" s="148">
        <f t="shared" si="2"/>
        <v>0</v>
      </c>
      <c r="M22" s="124"/>
      <c r="N22" s="9"/>
      <c r="O22" s="9"/>
      <c r="P22" s="9"/>
    </row>
    <row r="23" spans="1:16">
      <c r="A23" s="9"/>
      <c r="B23" s="147" t="str">
        <f t="shared" si="0"/>
        <v/>
      </c>
      <c r="C23" s="149"/>
      <c r="D23" s="149"/>
      <c r="E23" s="149"/>
      <c r="F23" s="148">
        <f t="shared" si="1"/>
        <v>0</v>
      </c>
      <c r="G23" s="123" t="s">
        <v>121</v>
      </c>
      <c r="H23" s="123" t="s">
        <v>121</v>
      </c>
      <c r="I23" s="123" t="s">
        <v>121</v>
      </c>
      <c r="J23" s="123" t="s">
        <v>121</v>
      </c>
      <c r="K23" s="123"/>
      <c r="L23" s="148">
        <f t="shared" si="2"/>
        <v>0</v>
      </c>
      <c r="M23" s="124"/>
      <c r="N23" s="9"/>
      <c r="O23" s="9"/>
      <c r="P23" s="9"/>
    </row>
    <row r="24" spans="1:16">
      <c r="A24" s="9"/>
      <c r="B24" s="147" t="str">
        <f t="shared" si="0"/>
        <v/>
      </c>
      <c r="C24" s="149"/>
      <c r="D24" s="149"/>
      <c r="E24" s="149"/>
      <c r="F24" s="148">
        <f t="shared" si="1"/>
        <v>0</v>
      </c>
      <c r="G24" s="123" t="s">
        <v>121</v>
      </c>
      <c r="H24" s="123" t="s">
        <v>121</v>
      </c>
      <c r="I24" s="123" t="s">
        <v>121</v>
      </c>
      <c r="J24" s="123" t="s">
        <v>121</v>
      </c>
      <c r="K24" s="123"/>
      <c r="L24" s="148">
        <f t="shared" si="2"/>
        <v>0</v>
      </c>
      <c r="M24" s="124"/>
      <c r="N24" s="9"/>
      <c r="O24" s="9"/>
      <c r="P24" s="9"/>
    </row>
    <row r="25" spans="1:16">
      <c r="A25" s="9"/>
      <c r="B25" s="147" t="str">
        <f t="shared" si="0"/>
        <v/>
      </c>
      <c r="C25" s="149"/>
      <c r="D25" s="149"/>
      <c r="E25" s="149"/>
      <c r="F25" s="148">
        <f t="shared" si="1"/>
        <v>0</v>
      </c>
      <c r="G25" s="123" t="s">
        <v>121</v>
      </c>
      <c r="H25" s="123" t="s">
        <v>121</v>
      </c>
      <c r="I25" s="123" t="s">
        <v>121</v>
      </c>
      <c r="J25" s="123" t="s">
        <v>121</v>
      </c>
      <c r="K25" s="123"/>
      <c r="L25" s="148">
        <f t="shared" si="2"/>
        <v>0</v>
      </c>
      <c r="M25" s="124"/>
      <c r="N25" s="9"/>
      <c r="O25" s="9"/>
      <c r="P25" s="9"/>
    </row>
    <row r="26" spans="1:16">
      <c r="A26" s="9"/>
      <c r="B26" s="147" t="str">
        <f t="shared" si="0"/>
        <v/>
      </c>
      <c r="C26" s="149"/>
      <c r="D26" s="149"/>
      <c r="E26" s="149"/>
      <c r="F26" s="148">
        <f t="shared" si="1"/>
        <v>0</v>
      </c>
      <c r="G26" s="123" t="s">
        <v>121</v>
      </c>
      <c r="H26" s="123" t="s">
        <v>121</v>
      </c>
      <c r="I26" s="123" t="s">
        <v>121</v>
      </c>
      <c r="J26" s="123" t="s">
        <v>121</v>
      </c>
      <c r="K26" s="123"/>
      <c r="L26" s="148">
        <f t="shared" si="2"/>
        <v>0</v>
      </c>
      <c r="M26" s="124"/>
      <c r="N26" s="9"/>
      <c r="O26" s="9"/>
      <c r="P26" s="9"/>
    </row>
    <row r="27" spans="1:16">
      <c r="A27" s="9"/>
      <c r="B27" s="147" t="str">
        <f t="shared" si="0"/>
        <v/>
      </c>
      <c r="C27" s="149"/>
      <c r="D27" s="149"/>
      <c r="E27" s="149"/>
      <c r="F27" s="148">
        <f t="shared" si="1"/>
        <v>0</v>
      </c>
      <c r="G27" s="123" t="s">
        <v>121</v>
      </c>
      <c r="H27" s="123" t="s">
        <v>121</v>
      </c>
      <c r="I27" s="123" t="s">
        <v>121</v>
      </c>
      <c r="J27" s="123" t="s">
        <v>121</v>
      </c>
      <c r="K27" s="123"/>
      <c r="L27" s="148">
        <f t="shared" si="2"/>
        <v>0</v>
      </c>
      <c r="M27" s="124"/>
      <c r="N27" s="9"/>
      <c r="O27" s="9"/>
      <c r="P27" s="9"/>
    </row>
    <row r="28" spans="1:16">
      <c r="A28" s="9"/>
      <c r="B28" s="147" t="str">
        <f t="shared" si="0"/>
        <v/>
      </c>
      <c r="C28" s="149"/>
      <c r="D28" s="149"/>
      <c r="E28" s="149"/>
      <c r="F28" s="148">
        <f t="shared" si="1"/>
        <v>0</v>
      </c>
      <c r="G28" s="123" t="s">
        <v>121</v>
      </c>
      <c r="H28" s="123" t="s">
        <v>121</v>
      </c>
      <c r="I28" s="123" t="s">
        <v>121</v>
      </c>
      <c r="J28" s="123" t="s">
        <v>121</v>
      </c>
      <c r="K28" s="123"/>
      <c r="L28" s="148">
        <f t="shared" si="2"/>
        <v>0</v>
      </c>
      <c r="M28" s="124"/>
      <c r="N28" s="9"/>
      <c r="O28" s="9"/>
      <c r="P28" s="9"/>
    </row>
    <row r="29" spans="1:16">
      <c r="A29" s="9"/>
      <c r="B29" s="147" t="str">
        <f t="shared" si="0"/>
        <v/>
      </c>
      <c r="C29" s="149"/>
      <c r="D29" s="149"/>
      <c r="E29" s="149"/>
      <c r="F29" s="148">
        <f t="shared" si="1"/>
        <v>0</v>
      </c>
      <c r="G29" s="123" t="s">
        <v>121</v>
      </c>
      <c r="H29" s="123" t="s">
        <v>121</v>
      </c>
      <c r="I29" s="123" t="s">
        <v>121</v>
      </c>
      <c r="J29" s="123" t="s">
        <v>121</v>
      </c>
      <c r="K29" s="123"/>
      <c r="L29" s="148">
        <f t="shared" si="2"/>
        <v>0</v>
      </c>
      <c r="M29" s="124"/>
      <c r="N29" s="9"/>
      <c r="O29" s="9"/>
      <c r="P29" s="9"/>
    </row>
    <row r="30" spans="1:16">
      <c r="A30" s="9"/>
      <c r="B30" s="147" t="str">
        <f t="shared" si="0"/>
        <v/>
      </c>
      <c r="C30" s="149"/>
      <c r="D30" s="149"/>
      <c r="E30" s="149"/>
      <c r="F30" s="148">
        <f t="shared" si="1"/>
        <v>0</v>
      </c>
      <c r="G30" s="123" t="s">
        <v>121</v>
      </c>
      <c r="H30" s="123" t="s">
        <v>121</v>
      </c>
      <c r="I30" s="123" t="s">
        <v>121</v>
      </c>
      <c r="J30" s="123" t="s">
        <v>121</v>
      </c>
      <c r="K30" s="123"/>
      <c r="L30" s="148">
        <f t="shared" si="2"/>
        <v>0</v>
      </c>
      <c r="M30" s="124"/>
      <c r="N30" s="9"/>
      <c r="O30" s="9"/>
      <c r="P30" s="9"/>
    </row>
    <row r="31" spans="1:16">
      <c r="A31" s="9"/>
      <c r="B31" s="147" t="str">
        <f t="shared" si="0"/>
        <v/>
      </c>
      <c r="C31" s="149"/>
      <c r="D31" s="149"/>
      <c r="E31" s="149"/>
      <c r="F31" s="148">
        <f t="shared" si="1"/>
        <v>0</v>
      </c>
      <c r="G31" s="123" t="s">
        <v>121</v>
      </c>
      <c r="H31" s="123" t="s">
        <v>121</v>
      </c>
      <c r="I31" s="123" t="s">
        <v>121</v>
      </c>
      <c r="J31" s="123" t="s">
        <v>121</v>
      </c>
      <c r="K31" s="123"/>
      <c r="L31" s="148">
        <f t="shared" si="2"/>
        <v>0</v>
      </c>
      <c r="M31" s="124"/>
      <c r="N31" s="9"/>
      <c r="O31" s="9"/>
      <c r="P31" s="9"/>
    </row>
    <row r="32" spans="1:16">
      <c r="A32" s="9"/>
      <c r="B32" s="147" t="str">
        <f t="shared" si="0"/>
        <v/>
      </c>
      <c r="C32" s="149"/>
      <c r="D32" s="149"/>
      <c r="E32" s="149"/>
      <c r="F32" s="148">
        <f t="shared" si="1"/>
        <v>0</v>
      </c>
      <c r="G32" s="123" t="s">
        <v>121</v>
      </c>
      <c r="H32" s="123" t="s">
        <v>121</v>
      </c>
      <c r="I32" s="123" t="s">
        <v>121</v>
      </c>
      <c r="J32" s="123" t="s">
        <v>121</v>
      </c>
      <c r="K32" s="123"/>
      <c r="L32" s="148">
        <f t="shared" si="2"/>
        <v>0</v>
      </c>
      <c r="M32" s="124"/>
      <c r="N32" s="9"/>
      <c r="O32" s="9"/>
      <c r="P32" s="9"/>
    </row>
    <row r="33" spans="1:16">
      <c r="A33" s="9"/>
      <c r="B33" s="147" t="str">
        <f t="shared" si="0"/>
        <v/>
      </c>
      <c r="C33" s="149"/>
      <c r="D33" s="149"/>
      <c r="E33" s="149"/>
      <c r="F33" s="148">
        <f t="shared" si="1"/>
        <v>0</v>
      </c>
      <c r="G33" s="123" t="s">
        <v>121</v>
      </c>
      <c r="H33" s="123" t="s">
        <v>121</v>
      </c>
      <c r="I33" s="123" t="s">
        <v>121</v>
      </c>
      <c r="J33" s="123" t="s">
        <v>121</v>
      </c>
      <c r="K33" s="123"/>
      <c r="L33" s="148">
        <f t="shared" si="2"/>
        <v>0</v>
      </c>
      <c r="M33" s="124"/>
      <c r="N33" s="9"/>
      <c r="O33" s="9"/>
      <c r="P33" s="9"/>
    </row>
    <row r="34" spans="1:16">
      <c r="A34" s="9"/>
      <c r="B34" s="147" t="str">
        <f t="shared" si="0"/>
        <v/>
      </c>
      <c r="C34" s="149"/>
      <c r="D34" s="149"/>
      <c r="E34" s="149"/>
      <c r="F34" s="148">
        <f t="shared" si="1"/>
        <v>0</v>
      </c>
      <c r="G34" s="123" t="s">
        <v>121</v>
      </c>
      <c r="H34" s="123" t="s">
        <v>121</v>
      </c>
      <c r="I34" s="123" t="s">
        <v>121</v>
      </c>
      <c r="J34" s="123" t="s">
        <v>121</v>
      </c>
      <c r="K34" s="123"/>
      <c r="L34" s="148">
        <f t="shared" si="2"/>
        <v>0</v>
      </c>
      <c r="M34" s="124"/>
      <c r="N34" s="9"/>
      <c r="O34" s="9"/>
      <c r="P34" s="9"/>
    </row>
    <row r="35" spans="1:16">
      <c r="A35" s="9"/>
      <c r="B35" s="147" t="str">
        <f t="shared" si="0"/>
        <v/>
      </c>
      <c r="C35" s="149"/>
      <c r="D35" s="149"/>
      <c r="E35" s="149"/>
      <c r="F35" s="148">
        <f t="shared" si="1"/>
        <v>0</v>
      </c>
      <c r="G35" s="123" t="s">
        <v>121</v>
      </c>
      <c r="H35" s="123" t="s">
        <v>121</v>
      </c>
      <c r="I35" s="123" t="s">
        <v>121</v>
      </c>
      <c r="J35" s="123" t="s">
        <v>121</v>
      </c>
      <c r="K35" s="123"/>
      <c r="L35" s="148">
        <f t="shared" si="2"/>
        <v>0</v>
      </c>
      <c r="M35" s="124"/>
      <c r="N35" s="9"/>
      <c r="O35" s="9"/>
      <c r="P35" s="9"/>
    </row>
    <row r="36" spans="1:16">
      <c r="A36" s="9"/>
      <c r="B36" s="147" t="str">
        <f t="shared" si="0"/>
        <v/>
      </c>
      <c r="C36" s="149"/>
      <c r="D36" s="149"/>
      <c r="E36" s="149"/>
      <c r="F36" s="148">
        <f t="shared" si="1"/>
        <v>0</v>
      </c>
      <c r="G36" s="123" t="s">
        <v>121</v>
      </c>
      <c r="H36" s="123" t="s">
        <v>121</v>
      </c>
      <c r="I36" s="123" t="s">
        <v>121</v>
      </c>
      <c r="J36" s="123" t="s">
        <v>121</v>
      </c>
      <c r="K36" s="123"/>
      <c r="L36" s="148">
        <f t="shared" si="2"/>
        <v>0</v>
      </c>
      <c r="M36" s="124"/>
      <c r="N36" s="9"/>
      <c r="O36" s="9"/>
      <c r="P36" s="9"/>
    </row>
    <row r="37" spans="1:16">
      <c r="A37" s="9"/>
      <c r="B37" s="147" t="str">
        <f t="shared" si="0"/>
        <v/>
      </c>
      <c r="C37" s="149"/>
      <c r="D37" s="149"/>
      <c r="E37" s="149"/>
      <c r="F37" s="148">
        <f t="shared" si="1"/>
        <v>0</v>
      </c>
      <c r="G37" s="123" t="s">
        <v>121</v>
      </c>
      <c r="H37" s="123" t="s">
        <v>121</v>
      </c>
      <c r="I37" s="123" t="s">
        <v>121</v>
      </c>
      <c r="J37" s="123" t="s">
        <v>121</v>
      </c>
      <c r="K37" s="123"/>
      <c r="L37" s="148">
        <f t="shared" si="2"/>
        <v>0</v>
      </c>
      <c r="M37" s="124"/>
      <c r="N37" s="9"/>
      <c r="O37" s="9"/>
      <c r="P37" s="9"/>
    </row>
    <row r="38" spans="1:16">
      <c r="A38" s="9"/>
      <c r="B38" s="147" t="str">
        <f t="shared" si="0"/>
        <v/>
      </c>
      <c r="C38" s="149"/>
      <c r="D38" s="149"/>
      <c r="E38" s="149"/>
      <c r="F38" s="148">
        <f t="shared" si="1"/>
        <v>0</v>
      </c>
      <c r="G38" s="123" t="s">
        <v>121</v>
      </c>
      <c r="H38" s="123" t="s">
        <v>121</v>
      </c>
      <c r="I38" s="123" t="s">
        <v>121</v>
      </c>
      <c r="J38" s="123" t="s">
        <v>121</v>
      </c>
      <c r="K38" s="123"/>
      <c r="L38" s="148">
        <f t="shared" si="2"/>
        <v>0</v>
      </c>
      <c r="M38" s="124"/>
      <c r="N38" s="9"/>
      <c r="O38" s="9"/>
      <c r="P38" s="9"/>
    </row>
    <row r="39" spans="1:16">
      <c r="A39" s="9"/>
      <c r="B39" s="147" t="str">
        <f t="shared" si="0"/>
        <v/>
      </c>
      <c r="C39" s="149"/>
      <c r="D39" s="149"/>
      <c r="E39" s="149"/>
      <c r="F39" s="148">
        <f t="shared" si="1"/>
        <v>0</v>
      </c>
      <c r="G39" s="123" t="s">
        <v>121</v>
      </c>
      <c r="H39" s="123" t="s">
        <v>121</v>
      </c>
      <c r="I39" s="123" t="s">
        <v>121</v>
      </c>
      <c r="J39" s="123" t="s">
        <v>121</v>
      </c>
      <c r="K39" s="123"/>
      <c r="L39" s="148">
        <f t="shared" si="2"/>
        <v>0</v>
      </c>
      <c r="M39" s="124"/>
      <c r="N39" s="9"/>
      <c r="O39" s="9"/>
      <c r="P39" s="9"/>
    </row>
    <row r="40" spans="1:16">
      <c r="A40" s="9"/>
      <c r="B40" s="147" t="str">
        <f t="shared" si="0"/>
        <v/>
      </c>
      <c r="C40" s="149"/>
      <c r="D40" s="149"/>
      <c r="E40" s="149"/>
      <c r="F40" s="148">
        <f t="shared" si="1"/>
        <v>0</v>
      </c>
      <c r="G40" s="123" t="s">
        <v>121</v>
      </c>
      <c r="H40" s="123" t="s">
        <v>121</v>
      </c>
      <c r="I40" s="123" t="s">
        <v>121</v>
      </c>
      <c r="J40" s="123" t="s">
        <v>121</v>
      </c>
      <c r="K40" s="123"/>
      <c r="L40" s="148">
        <f t="shared" si="2"/>
        <v>0</v>
      </c>
      <c r="M40" s="124"/>
      <c r="N40" s="9"/>
      <c r="O40" s="9"/>
      <c r="P40" s="9"/>
    </row>
    <row r="41" spans="1:16">
      <c r="A41" s="9"/>
      <c r="B41" s="147" t="str">
        <f t="shared" si="0"/>
        <v/>
      </c>
      <c r="C41" s="149"/>
      <c r="D41" s="149"/>
      <c r="E41" s="149"/>
      <c r="F41" s="148">
        <f t="shared" si="1"/>
        <v>0</v>
      </c>
      <c r="G41" s="123" t="s">
        <v>121</v>
      </c>
      <c r="H41" s="123" t="s">
        <v>121</v>
      </c>
      <c r="I41" s="123" t="s">
        <v>121</v>
      </c>
      <c r="J41" s="123" t="s">
        <v>121</v>
      </c>
      <c r="K41" s="123"/>
      <c r="L41" s="148">
        <f t="shared" si="2"/>
        <v>0</v>
      </c>
      <c r="M41" s="124"/>
      <c r="N41" s="9"/>
      <c r="O41" s="9"/>
      <c r="P41" s="9"/>
    </row>
    <row r="42" spans="1:16">
      <c r="A42" s="9"/>
      <c r="B42" s="147" t="str">
        <f t="shared" si="0"/>
        <v/>
      </c>
      <c r="C42" s="149"/>
      <c r="D42" s="149"/>
      <c r="E42" s="149"/>
      <c r="F42" s="148">
        <f t="shared" si="1"/>
        <v>0</v>
      </c>
      <c r="G42" s="123" t="s">
        <v>121</v>
      </c>
      <c r="H42" s="123" t="s">
        <v>121</v>
      </c>
      <c r="I42" s="123" t="s">
        <v>121</v>
      </c>
      <c r="J42" s="123" t="s">
        <v>121</v>
      </c>
      <c r="K42" s="123"/>
      <c r="L42" s="148">
        <f t="shared" si="2"/>
        <v>0</v>
      </c>
      <c r="M42" s="124"/>
      <c r="N42" s="9"/>
      <c r="O42" s="9"/>
      <c r="P42" s="9"/>
    </row>
    <row r="43" spans="1:16">
      <c r="A43" s="9"/>
      <c r="B43" s="147" t="str">
        <f t="shared" si="0"/>
        <v/>
      </c>
      <c r="C43" s="149"/>
      <c r="D43" s="149"/>
      <c r="E43" s="149"/>
      <c r="F43" s="148">
        <f t="shared" si="1"/>
        <v>0</v>
      </c>
      <c r="G43" s="123" t="s">
        <v>121</v>
      </c>
      <c r="H43" s="123" t="s">
        <v>121</v>
      </c>
      <c r="I43" s="123" t="s">
        <v>121</v>
      </c>
      <c r="J43" s="123" t="s">
        <v>121</v>
      </c>
      <c r="K43" s="123"/>
      <c r="L43" s="148">
        <f t="shared" si="2"/>
        <v>0</v>
      </c>
      <c r="M43" s="124"/>
      <c r="N43" s="9"/>
      <c r="O43" s="9"/>
      <c r="P43" s="9"/>
    </row>
    <row r="44" spans="1:16">
      <c r="A44" s="9"/>
      <c r="B44" s="147" t="str">
        <f t="shared" si="0"/>
        <v/>
      </c>
      <c r="C44" s="149"/>
      <c r="D44" s="149"/>
      <c r="E44" s="149"/>
      <c r="F44" s="148">
        <f t="shared" si="1"/>
        <v>0</v>
      </c>
      <c r="G44" s="123" t="s">
        <v>121</v>
      </c>
      <c r="H44" s="123" t="s">
        <v>121</v>
      </c>
      <c r="I44" s="123" t="s">
        <v>121</v>
      </c>
      <c r="J44" s="123" t="s">
        <v>121</v>
      </c>
      <c r="K44" s="123"/>
      <c r="L44" s="148">
        <f t="shared" si="2"/>
        <v>0</v>
      </c>
      <c r="M44" s="124"/>
      <c r="N44" s="9"/>
      <c r="O44" s="9"/>
      <c r="P44" s="9"/>
    </row>
    <row r="45" spans="1:16">
      <c r="A45" s="9"/>
      <c r="B45" s="147" t="str">
        <f t="shared" si="0"/>
        <v/>
      </c>
      <c r="C45" s="149"/>
      <c r="D45" s="149"/>
      <c r="E45" s="149"/>
      <c r="F45" s="148">
        <f t="shared" si="1"/>
        <v>0</v>
      </c>
      <c r="G45" s="123" t="s">
        <v>121</v>
      </c>
      <c r="H45" s="123" t="s">
        <v>121</v>
      </c>
      <c r="I45" s="123" t="s">
        <v>121</v>
      </c>
      <c r="J45" s="123" t="s">
        <v>121</v>
      </c>
      <c r="K45" s="123"/>
      <c r="L45" s="148">
        <f t="shared" si="2"/>
        <v>0</v>
      </c>
      <c r="M45" s="124"/>
      <c r="N45" s="9"/>
      <c r="O45" s="9"/>
      <c r="P45" s="9"/>
    </row>
    <row r="46" spans="1:16">
      <c r="A46" s="9"/>
      <c r="B46" s="147" t="str">
        <f t="shared" si="0"/>
        <v/>
      </c>
      <c r="C46" s="149"/>
      <c r="D46" s="149"/>
      <c r="E46" s="149"/>
      <c r="F46" s="148">
        <f t="shared" si="1"/>
        <v>0</v>
      </c>
      <c r="G46" s="123" t="s">
        <v>121</v>
      </c>
      <c r="H46" s="123" t="s">
        <v>121</v>
      </c>
      <c r="I46" s="123" t="s">
        <v>121</v>
      </c>
      <c r="J46" s="123" t="s">
        <v>121</v>
      </c>
      <c r="K46" s="123"/>
      <c r="L46" s="148">
        <f t="shared" si="2"/>
        <v>0</v>
      </c>
      <c r="M46" s="124"/>
      <c r="N46" s="9"/>
      <c r="O46" s="9"/>
      <c r="P46" s="9"/>
    </row>
    <row r="47" spans="1:16">
      <c r="A47" s="9"/>
      <c r="B47" s="147" t="str">
        <f t="shared" si="0"/>
        <v/>
      </c>
      <c r="C47" s="149"/>
      <c r="D47" s="149"/>
      <c r="E47" s="149"/>
      <c r="F47" s="148">
        <f t="shared" si="1"/>
        <v>0</v>
      </c>
      <c r="G47" s="123" t="s">
        <v>121</v>
      </c>
      <c r="H47" s="123" t="s">
        <v>121</v>
      </c>
      <c r="I47" s="123" t="s">
        <v>121</v>
      </c>
      <c r="J47" s="123" t="s">
        <v>121</v>
      </c>
      <c r="K47" s="123"/>
      <c r="L47" s="148">
        <f t="shared" si="2"/>
        <v>0</v>
      </c>
      <c r="M47" s="124"/>
      <c r="N47" s="9"/>
      <c r="O47" s="9"/>
      <c r="P47" s="9"/>
    </row>
    <row r="48" spans="1:16">
      <c r="A48" s="9"/>
      <c r="B48" s="147" t="str">
        <f t="shared" si="0"/>
        <v/>
      </c>
      <c r="C48" s="149"/>
      <c r="D48" s="149"/>
      <c r="E48" s="149"/>
      <c r="F48" s="148">
        <f t="shared" si="1"/>
        <v>0</v>
      </c>
      <c r="G48" s="123" t="s">
        <v>121</v>
      </c>
      <c r="H48" s="123" t="s">
        <v>121</v>
      </c>
      <c r="I48" s="123" t="s">
        <v>121</v>
      </c>
      <c r="J48" s="123" t="s">
        <v>121</v>
      </c>
      <c r="K48" s="123"/>
      <c r="L48" s="148">
        <f t="shared" si="2"/>
        <v>0</v>
      </c>
      <c r="M48" s="124"/>
      <c r="N48" s="9"/>
      <c r="O48" s="9"/>
      <c r="P48" s="9"/>
    </row>
    <row r="49" spans="1:16">
      <c r="A49" s="9"/>
      <c r="B49" s="147" t="str">
        <f t="shared" si="0"/>
        <v/>
      </c>
      <c r="C49" s="149"/>
      <c r="D49" s="149"/>
      <c r="E49" s="149"/>
      <c r="F49" s="148">
        <f t="shared" si="1"/>
        <v>0</v>
      </c>
      <c r="G49" s="123" t="s">
        <v>121</v>
      </c>
      <c r="H49" s="123" t="s">
        <v>121</v>
      </c>
      <c r="I49" s="123" t="s">
        <v>121</v>
      </c>
      <c r="J49" s="123" t="s">
        <v>121</v>
      </c>
      <c r="K49" s="123"/>
      <c r="L49" s="148">
        <f t="shared" si="2"/>
        <v>0</v>
      </c>
      <c r="M49" s="124"/>
      <c r="N49" s="9"/>
      <c r="O49" s="9"/>
      <c r="P49" s="9"/>
    </row>
    <row r="50" spans="1:16">
      <c r="A50" s="9"/>
      <c r="B50" s="147" t="str">
        <f t="shared" si="0"/>
        <v/>
      </c>
      <c r="C50" s="149"/>
      <c r="D50" s="149"/>
      <c r="E50" s="149"/>
      <c r="F50" s="148">
        <f t="shared" si="1"/>
        <v>0</v>
      </c>
      <c r="G50" s="123" t="s">
        <v>121</v>
      </c>
      <c r="H50" s="123" t="s">
        <v>121</v>
      </c>
      <c r="I50" s="123" t="s">
        <v>121</v>
      </c>
      <c r="J50" s="123" t="s">
        <v>121</v>
      </c>
      <c r="K50" s="123"/>
      <c r="L50" s="148">
        <f t="shared" si="2"/>
        <v>0</v>
      </c>
      <c r="M50" s="124"/>
      <c r="N50" s="9"/>
      <c r="O50" s="9"/>
      <c r="P50" s="9"/>
    </row>
    <row r="51" spans="1:16">
      <c r="A51" s="9"/>
      <c r="B51" s="147" t="str">
        <f t="shared" si="0"/>
        <v/>
      </c>
      <c r="C51" s="149"/>
      <c r="D51" s="149"/>
      <c r="E51" s="149"/>
      <c r="F51" s="148">
        <f t="shared" si="1"/>
        <v>0</v>
      </c>
      <c r="G51" s="123" t="s">
        <v>121</v>
      </c>
      <c r="H51" s="123" t="s">
        <v>121</v>
      </c>
      <c r="I51" s="123" t="s">
        <v>121</v>
      </c>
      <c r="J51" s="123" t="s">
        <v>121</v>
      </c>
      <c r="K51" s="123"/>
      <c r="L51" s="148">
        <f t="shared" si="2"/>
        <v>0</v>
      </c>
      <c r="M51" s="124"/>
      <c r="N51" s="9"/>
      <c r="O51" s="9"/>
      <c r="P51" s="9"/>
    </row>
    <row r="52" spans="1:16">
      <c r="A52" s="9"/>
      <c r="B52" s="147" t="str">
        <f t="shared" si="0"/>
        <v/>
      </c>
      <c r="C52" s="149"/>
      <c r="D52" s="149"/>
      <c r="E52" s="149"/>
      <c r="F52" s="148">
        <f t="shared" si="1"/>
        <v>0</v>
      </c>
      <c r="G52" s="123" t="s">
        <v>121</v>
      </c>
      <c r="H52" s="123" t="s">
        <v>121</v>
      </c>
      <c r="I52" s="123" t="s">
        <v>121</v>
      </c>
      <c r="J52" s="123" t="s">
        <v>121</v>
      </c>
      <c r="K52" s="123"/>
      <c r="L52" s="148">
        <f t="shared" si="2"/>
        <v>0</v>
      </c>
      <c r="M52" s="124"/>
      <c r="N52" s="9"/>
      <c r="O52" s="9"/>
      <c r="P52" s="9"/>
    </row>
    <row r="53" spans="1:16">
      <c r="A53" s="9"/>
      <c r="B53" s="147" t="str">
        <f t="shared" si="0"/>
        <v/>
      </c>
      <c r="C53" s="149"/>
      <c r="D53" s="149"/>
      <c r="E53" s="149"/>
      <c r="F53" s="148">
        <f t="shared" si="1"/>
        <v>0</v>
      </c>
      <c r="G53" s="123" t="s">
        <v>121</v>
      </c>
      <c r="H53" s="123" t="s">
        <v>121</v>
      </c>
      <c r="I53" s="123" t="s">
        <v>121</v>
      </c>
      <c r="J53" s="123" t="s">
        <v>121</v>
      </c>
      <c r="K53" s="123"/>
      <c r="L53" s="148">
        <f t="shared" si="2"/>
        <v>0</v>
      </c>
      <c r="M53" s="124"/>
      <c r="N53" s="9"/>
      <c r="O53" s="9"/>
      <c r="P53" s="9"/>
    </row>
    <row r="54" spans="1:16">
      <c r="A54" s="9"/>
      <c r="B54" s="147" t="str">
        <f t="shared" si="0"/>
        <v/>
      </c>
      <c r="C54" s="149"/>
      <c r="D54" s="149"/>
      <c r="E54" s="149"/>
      <c r="F54" s="148">
        <f t="shared" si="1"/>
        <v>0</v>
      </c>
      <c r="G54" s="123" t="s">
        <v>121</v>
      </c>
      <c r="H54" s="123" t="s">
        <v>121</v>
      </c>
      <c r="I54" s="123" t="s">
        <v>121</v>
      </c>
      <c r="J54" s="123" t="s">
        <v>121</v>
      </c>
      <c r="K54" s="123"/>
      <c r="L54" s="148">
        <f t="shared" si="2"/>
        <v>0</v>
      </c>
      <c r="M54" s="124"/>
      <c r="N54" s="9"/>
      <c r="O54" s="9"/>
      <c r="P54" s="9"/>
    </row>
    <row r="55" spans="1:16">
      <c r="A55" s="9"/>
      <c r="B55" s="147" t="str">
        <f t="shared" si="0"/>
        <v/>
      </c>
      <c r="C55" s="149"/>
      <c r="D55" s="149"/>
      <c r="E55" s="149"/>
      <c r="F55" s="148">
        <f t="shared" si="1"/>
        <v>0</v>
      </c>
      <c r="G55" s="123" t="s">
        <v>121</v>
      </c>
      <c r="H55" s="123" t="s">
        <v>121</v>
      </c>
      <c r="I55" s="123" t="s">
        <v>121</v>
      </c>
      <c r="J55" s="123" t="s">
        <v>121</v>
      </c>
      <c r="K55" s="123"/>
      <c r="L55" s="148">
        <f t="shared" si="2"/>
        <v>0</v>
      </c>
      <c r="M55" s="124"/>
      <c r="N55" s="9"/>
      <c r="O55" s="9"/>
      <c r="P55" s="9"/>
    </row>
    <row r="56" spans="1:16">
      <c r="A56" s="9"/>
      <c r="B56" s="125"/>
      <c r="C56" s="126"/>
      <c r="D56" s="126"/>
      <c r="E56" s="126"/>
      <c r="F56" s="126"/>
      <c r="G56" s="126"/>
      <c r="H56" s="126"/>
      <c r="I56" s="126"/>
      <c r="J56" s="126"/>
      <c r="K56" s="126"/>
      <c r="L56" s="126"/>
      <c r="M56" s="127"/>
      <c r="N56" s="9"/>
      <c r="O56" s="9"/>
      <c r="P56" s="9"/>
    </row>
    <row r="57" spans="1:16">
      <c r="A57" s="9"/>
      <c r="B57" s="9"/>
      <c r="C57" s="9"/>
      <c r="D57" s="9"/>
      <c r="E57" s="9"/>
      <c r="F57" s="9"/>
      <c r="G57" s="9"/>
      <c r="H57" s="9"/>
      <c r="I57" s="9"/>
      <c r="J57" s="9"/>
      <c r="K57" s="9"/>
      <c r="L57" s="9"/>
      <c r="M57" s="9"/>
      <c r="N57" s="9"/>
      <c r="O57" s="9"/>
      <c r="P57" s="9"/>
    </row>
    <row r="58" spans="1:16">
      <c r="A58" s="9"/>
      <c r="B58" s="9"/>
      <c r="C58" s="9"/>
      <c r="D58" s="9"/>
      <c r="E58" s="9"/>
      <c r="F58" s="9"/>
      <c r="G58" s="9"/>
      <c r="H58" s="9"/>
      <c r="I58" s="9"/>
      <c r="J58" s="9"/>
      <c r="K58" s="9"/>
      <c r="L58" s="9"/>
      <c r="M58" s="9"/>
      <c r="N58" s="9"/>
      <c r="O58" s="9"/>
      <c r="P58" s="9"/>
    </row>
    <row r="59" spans="1:16">
      <c r="A59" s="9"/>
      <c r="B59" s="9"/>
      <c r="C59" s="9"/>
      <c r="D59" s="9"/>
      <c r="E59" s="9"/>
      <c r="F59" s="9"/>
      <c r="G59" s="9"/>
      <c r="H59" s="9"/>
      <c r="I59" s="9"/>
      <c r="J59" s="9"/>
      <c r="K59" s="9"/>
      <c r="L59" s="9"/>
      <c r="M59" s="9"/>
      <c r="N59" s="9"/>
      <c r="O59" s="9"/>
      <c r="P59" s="9"/>
    </row>
    <row r="60" spans="1:16">
      <c r="A60" s="9"/>
      <c r="B60" s="9"/>
      <c r="C60" s="9"/>
      <c r="D60" s="9"/>
      <c r="E60" s="9"/>
      <c r="F60" s="9"/>
      <c r="G60" s="9"/>
      <c r="H60" s="9"/>
      <c r="I60" s="9"/>
      <c r="J60" s="9"/>
      <c r="K60" s="9"/>
      <c r="L60" s="9"/>
      <c r="M60" s="9"/>
      <c r="N60" s="9"/>
      <c r="O60" s="9"/>
    </row>
    <row r="61" spans="1:16">
      <c r="A61" s="9"/>
      <c r="B61" s="9"/>
      <c r="C61" s="9"/>
      <c r="D61" s="9"/>
      <c r="E61" s="9"/>
      <c r="F61" s="9"/>
      <c r="G61" s="9"/>
      <c r="H61" s="9"/>
      <c r="I61" s="9"/>
      <c r="J61" s="9"/>
      <c r="K61" s="9"/>
      <c r="L61" s="9"/>
      <c r="M61" s="9"/>
      <c r="N61" s="9"/>
      <c r="O61" s="9"/>
    </row>
    <row r="62" spans="1:16">
      <c r="A62" s="9"/>
      <c r="B62" s="9"/>
      <c r="C62" s="9"/>
      <c r="D62" s="9"/>
      <c r="E62" s="9"/>
      <c r="F62" s="9"/>
      <c r="G62" s="9"/>
      <c r="H62" s="9"/>
      <c r="I62" s="9"/>
      <c r="J62" s="9"/>
      <c r="K62" s="9"/>
      <c r="L62" s="9"/>
      <c r="M62" s="9"/>
      <c r="N62" s="9"/>
      <c r="O62" s="9"/>
    </row>
    <row r="63" spans="1:16" hidden="1">
      <c r="A63" s="227"/>
      <c r="B63" s="21" t="s">
        <v>101</v>
      </c>
      <c r="C63" s="21"/>
      <c r="D63" s="9"/>
      <c r="E63" s="9"/>
      <c r="F63" s="9"/>
      <c r="G63" s="9"/>
      <c r="H63" s="9"/>
      <c r="I63" s="9"/>
      <c r="J63" s="9"/>
      <c r="K63" s="9"/>
      <c r="L63" s="9"/>
      <c r="M63" s="9"/>
      <c r="N63" s="9"/>
      <c r="O63" s="9"/>
    </row>
    <row r="64" spans="1:16" hidden="1">
      <c r="A64" s="228" t="s">
        <v>82</v>
      </c>
      <c r="B64" s="67">
        <v>1.1000000000000001</v>
      </c>
      <c r="C64" s="67" t="s">
        <v>104</v>
      </c>
      <c r="D64" s="9"/>
      <c r="E64" s="9"/>
      <c r="F64" s="9"/>
      <c r="G64" s="9"/>
      <c r="H64" s="9"/>
      <c r="I64" s="9"/>
      <c r="J64" s="9"/>
      <c r="K64" s="9"/>
      <c r="L64" s="9"/>
      <c r="M64" s="9"/>
      <c r="N64" s="9"/>
      <c r="O64" s="9"/>
    </row>
    <row r="65" spans="1:15" hidden="1">
      <c r="A65" s="228"/>
      <c r="B65" s="67"/>
      <c r="C65" s="67"/>
      <c r="D65" s="9"/>
      <c r="E65" s="9"/>
      <c r="F65" s="9"/>
      <c r="G65" s="9"/>
      <c r="H65" s="9"/>
      <c r="I65" s="9"/>
      <c r="J65" s="9"/>
      <c r="K65" s="9"/>
      <c r="L65" s="9"/>
      <c r="M65" s="9"/>
      <c r="N65" s="9"/>
      <c r="O65" s="9"/>
    </row>
    <row r="66" spans="1:15" hidden="1">
      <c r="A66" s="228"/>
      <c r="B66" s="67"/>
      <c r="C66" s="67"/>
      <c r="D66" s="9"/>
      <c r="E66" s="9"/>
      <c r="F66" s="9"/>
      <c r="G66" s="9"/>
      <c r="H66" s="9"/>
      <c r="I66" s="9"/>
      <c r="J66" s="9"/>
      <c r="K66" s="9"/>
      <c r="L66" s="9"/>
      <c r="M66" s="9"/>
      <c r="N66" s="9"/>
      <c r="O66" s="9"/>
    </row>
    <row r="67" spans="1:15" hidden="1">
      <c r="A67" s="228"/>
      <c r="B67" s="67"/>
      <c r="C67" s="67"/>
      <c r="D67" s="9"/>
      <c r="E67" s="9"/>
      <c r="F67" s="9"/>
      <c r="G67" s="9"/>
      <c r="H67" s="9"/>
      <c r="I67" s="9"/>
      <c r="J67" s="9"/>
      <c r="K67" s="9"/>
      <c r="L67" s="9"/>
      <c r="M67" s="9"/>
      <c r="N67" s="9"/>
      <c r="O67" s="9"/>
    </row>
    <row r="68" spans="1:15" hidden="1">
      <c r="A68" s="228"/>
      <c r="B68" s="67"/>
      <c r="C68" s="67"/>
      <c r="D68" s="9"/>
      <c r="E68" s="9"/>
      <c r="F68" s="9"/>
      <c r="G68" s="9"/>
      <c r="H68" s="9"/>
      <c r="I68" s="9"/>
      <c r="J68" s="9"/>
      <c r="K68" s="9"/>
      <c r="L68" s="9"/>
      <c r="M68" s="9"/>
      <c r="N68" s="9"/>
      <c r="O68" s="9"/>
    </row>
    <row r="69" spans="1:15">
      <c r="A69" s="9"/>
      <c r="B69" s="9"/>
      <c r="C69" s="9"/>
      <c r="D69" s="9"/>
      <c r="E69" s="9"/>
      <c r="F69" s="9"/>
      <c r="G69" s="9"/>
      <c r="H69" s="9"/>
      <c r="I69" s="9"/>
      <c r="J69" s="9"/>
      <c r="K69" s="9"/>
      <c r="L69" s="9"/>
      <c r="M69" s="9"/>
      <c r="N69" s="9"/>
      <c r="O69" s="9"/>
    </row>
    <row r="70" spans="1:15">
      <c r="A70" s="9"/>
      <c r="B70" s="9"/>
      <c r="C70" s="9"/>
      <c r="D70" s="9"/>
      <c r="E70" s="9"/>
      <c r="F70" s="9"/>
      <c r="G70" s="9"/>
      <c r="H70" s="9"/>
      <c r="I70" s="9"/>
      <c r="J70" s="9"/>
      <c r="K70" s="9"/>
      <c r="L70" s="9"/>
      <c r="M70" s="9"/>
      <c r="N70" s="9"/>
      <c r="O70" s="9"/>
    </row>
    <row r="71" spans="1:15">
      <c r="A71" s="9"/>
      <c r="B71" s="9"/>
      <c r="C71" s="9"/>
      <c r="D71" s="9"/>
      <c r="E71" s="9"/>
      <c r="F71" s="9"/>
      <c r="G71" s="9"/>
      <c r="H71" s="9"/>
      <c r="I71" s="9"/>
      <c r="J71" s="9"/>
      <c r="K71" s="9"/>
      <c r="L71" s="9"/>
      <c r="M71" s="9"/>
      <c r="N71" s="9"/>
      <c r="O71" s="9"/>
    </row>
    <row r="72" spans="1:15">
      <c r="A72" s="9"/>
      <c r="B72" s="9"/>
      <c r="C72" s="9"/>
      <c r="D72" s="9"/>
      <c r="E72" s="9"/>
      <c r="F72" s="9"/>
      <c r="G72" s="9"/>
      <c r="H72" s="9"/>
      <c r="I72" s="9"/>
      <c r="J72" s="9"/>
      <c r="K72" s="9"/>
      <c r="L72" s="9"/>
      <c r="M72" s="9"/>
      <c r="N72" s="9"/>
      <c r="O72" s="9"/>
    </row>
    <row r="73" spans="1:15">
      <c r="A73" s="9"/>
      <c r="B73" s="9"/>
      <c r="C73" s="9"/>
      <c r="D73" s="9"/>
      <c r="E73" s="9"/>
      <c r="F73" s="9"/>
      <c r="G73" s="9"/>
      <c r="H73" s="9"/>
      <c r="I73" s="9"/>
      <c r="J73" s="9"/>
      <c r="K73" s="9"/>
      <c r="L73" s="9"/>
      <c r="M73" s="9"/>
      <c r="N73" s="9"/>
      <c r="O73" s="9"/>
    </row>
    <row r="74" spans="1:15">
      <c r="A74" s="9"/>
      <c r="B74" s="9"/>
      <c r="C74" s="9"/>
      <c r="D74" s="9"/>
      <c r="E74" s="9"/>
      <c r="F74" s="9"/>
      <c r="G74" s="9"/>
      <c r="H74" s="9"/>
      <c r="I74" s="9"/>
      <c r="J74" s="9"/>
      <c r="K74" s="9"/>
      <c r="L74" s="9"/>
      <c r="M74" s="9"/>
      <c r="N74" s="9"/>
      <c r="O74" s="9"/>
    </row>
    <row r="75" spans="1:15">
      <c r="A75" s="9"/>
      <c r="B75" s="9"/>
      <c r="C75" s="9"/>
      <c r="D75" s="9"/>
      <c r="E75" s="9"/>
      <c r="F75" s="9"/>
      <c r="G75" s="9"/>
      <c r="H75" s="9"/>
      <c r="I75" s="9"/>
      <c r="J75" s="9"/>
      <c r="K75" s="9"/>
      <c r="L75" s="9"/>
      <c r="M75" s="9"/>
      <c r="N75" s="9"/>
      <c r="O75" s="9"/>
    </row>
    <row r="76" spans="1:15">
      <c r="A76" s="9"/>
      <c r="B76" s="9"/>
      <c r="C76" s="9"/>
      <c r="D76" s="9"/>
      <c r="E76" s="9"/>
      <c r="F76" s="9"/>
      <c r="G76" s="9"/>
      <c r="H76" s="9"/>
      <c r="I76" s="9"/>
      <c r="J76" s="9"/>
      <c r="K76" s="9"/>
      <c r="L76" s="9"/>
      <c r="M76" s="9"/>
      <c r="N76" s="9"/>
      <c r="O76" s="9"/>
    </row>
    <row r="77" spans="1:15">
      <c r="A77" s="9"/>
      <c r="B77" s="9"/>
      <c r="C77" s="9"/>
      <c r="D77" s="9"/>
      <c r="E77" s="9"/>
      <c r="F77" s="9"/>
      <c r="G77" s="9"/>
      <c r="H77" s="9"/>
      <c r="I77" s="9"/>
      <c r="J77" s="9"/>
      <c r="K77" s="9"/>
      <c r="L77" s="9"/>
      <c r="M77" s="9"/>
      <c r="N77" s="9"/>
      <c r="O77" s="9"/>
    </row>
    <row r="78" spans="1:15">
      <c r="A78" s="9"/>
      <c r="B78" s="9"/>
      <c r="C78" s="9"/>
      <c r="D78" s="9"/>
      <c r="E78" s="9"/>
      <c r="F78" s="9"/>
      <c r="G78" s="9"/>
      <c r="H78" s="9"/>
      <c r="I78" s="9"/>
      <c r="J78" s="9"/>
      <c r="K78" s="9"/>
      <c r="L78" s="9"/>
      <c r="M78" s="9"/>
      <c r="N78" s="9"/>
      <c r="O78" s="9"/>
    </row>
    <row r="79" spans="1:15">
      <c r="A79" s="9"/>
      <c r="B79" s="9"/>
      <c r="C79" s="9"/>
      <c r="D79" s="9"/>
      <c r="E79" s="9"/>
      <c r="F79" s="9"/>
      <c r="G79" s="9"/>
      <c r="H79" s="9"/>
      <c r="I79" s="9"/>
      <c r="J79" s="9"/>
      <c r="K79" s="9"/>
      <c r="L79" s="9"/>
      <c r="M79" s="9"/>
      <c r="N79" s="9"/>
      <c r="O79" s="9"/>
    </row>
    <row r="80" spans="1:15">
      <c r="A80" s="9"/>
      <c r="B80" s="9"/>
      <c r="C80" s="9"/>
      <c r="D80" s="9"/>
      <c r="E80" s="9"/>
      <c r="F80" s="9"/>
      <c r="G80" s="9"/>
      <c r="H80" s="9"/>
      <c r="I80" s="9"/>
      <c r="J80" s="9"/>
      <c r="K80" s="9"/>
      <c r="L80" s="9"/>
      <c r="M80" s="9"/>
      <c r="N80" s="9"/>
      <c r="O80" s="9"/>
    </row>
    <row r="81" spans="1:15">
      <c r="A81" s="9"/>
      <c r="B81" s="9"/>
      <c r="C81" s="9"/>
      <c r="D81" s="9"/>
      <c r="E81" s="9"/>
      <c r="F81" s="9"/>
      <c r="G81" s="9"/>
      <c r="H81" s="9"/>
      <c r="I81" s="9"/>
      <c r="J81" s="9"/>
      <c r="K81" s="9"/>
      <c r="L81" s="9"/>
      <c r="M81" s="9"/>
      <c r="N81" s="9"/>
      <c r="O81" s="9"/>
    </row>
    <row r="82" spans="1:15">
      <c r="A82" s="9"/>
      <c r="B82" s="9"/>
      <c r="C82" s="9"/>
      <c r="D82" s="9"/>
      <c r="E82" s="9"/>
      <c r="F82" s="9"/>
      <c r="G82" s="9"/>
      <c r="H82" s="9"/>
      <c r="I82" s="9"/>
      <c r="J82" s="9"/>
      <c r="K82" s="9"/>
      <c r="L82" s="9"/>
      <c r="M82" s="9"/>
      <c r="N82" s="9"/>
      <c r="O82" s="9"/>
    </row>
    <row r="83" spans="1:15">
      <c r="A83" s="9"/>
      <c r="B83" s="9"/>
      <c r="C83" s="9"/>
      <c r="D83" s="9"/>
      <c r="E83" s="9"/>
      <c r="F83" s="9"/>
      <c r="G83" s="9"/>
      <c r="H83" s="9"/>
      <c r="I83" s="9"/>
      <c r="J83" s="9"/>
      <c r="K83" s="9"/>
      <c r="L83" s="9"/>
      <c r="M83" s="9"/>
      <c r="N83" s="9"/>
      <c r="O83" s="9"/>
    </row>
    <row r="84" spans="1:15">
      <c r="A84" s="9"/>
      <c r="B84" s="9"/>
      <c r="C84" s="9"/>
      <c r="D84" s="9"/>
      <c r="E84" s="9"/>
      <c r="F84" s="9"/>
      <c r="G84" s="9"/>
      <c r="H84" s="9"/>
      <c r="I84" s="9"/>
      <c r="J84" s="9"/>
      <c r="K84" s="9"/>
      <c r="L84" s="9"/>
      <c r="M84" s="9"/>
      <c r="N84" s="9"/>
      <c r="O84" s="9"/>
    </row>
    <row r="85" spans="1:15">
      <c r="A85" s="9"/>
      <c r="B85" s="9"/>
      <c r="C85" s="9"/>
      <c r="D85" s="9"/>
      <c r="E85" s="9"/>
      <c r="F85" s="9"/>
      <c r="G85" s="9"/>
      <c r="H85" s="9"/>
      <c r="I85" s="9"/>
      <c r="J85" s="9"/>
      <c r="K85" s="9"/>
      <c r="L85" s="9"/>
      <c r="M85" s="9"/>
      <c r="N85" s="9"/>
      <c r="O85" s="9"/>
    </row>
    <row r="86" spans="1:15">
      <c r="A86" s="9"/>
      <c r="B86" s="9"/>
      <c r="C86" s="9"/>
      <c r="D86" s="9"/>
      <c r="E86" s="9"/>
      <c r="F86" s="9"/>
      <c r="G86" s="9"/>
      <c r="H86" s="9"/>
      <c r="I86" s="9"/>
      <c r="J86" s="9"/>
      <c r="K86" s="9"/>
      <c r="L86" s="9"/>
      <c r="M86" s="9"/>
      <c r="N86" s="9"/>
      <c r="O86" s="9"/>
    </row>
    <row r="87" spans="1:15">
      <c r="A87" s="9"/>
      <c r="B87" s="9"/>
      <c r="C87" s="9"/>
      <c r="D87" s="9"/>
      <c r="E87" s="9"/>
      <c r="F87" s="9"/>
      <c r="G87" s="9"/>
      <c r="H87" s="9"/>
      <c r="I87" s="9"/>
      <c r="J87" s="9"/>
      <c r="K87" s="9"/>
      <c r="L87" s="9"/>
      <c r="M87" s="9"/>
      <c r="N87" s="9"/>
      <c r="O87" s="9"/>
    </row>
    <row r="88" spans="1:15">
      <c r="A88" s="9"/>
      <c r="B88" s="9"/>
      <c r="C88" s="9"/>
      <c r="D88" s="9"/>
      <c r="E88" s="9"/>
      <c r="F88" s="9"/>
      <c r="G88" s="9"/>
      <c r="H88" s="9"/>
      <c r="I88" s="9"/>
      <c r="J88" s="9"/>
      <c r="K88" s="9"/>
      <c r="L88" s="9"/>
      <c r="M88" s="9"/>
      <c r="N88" s="9"/>
      <c r="O88" s="9"/>
    </row>
    <row r="89" spans="1:15">
      <c r="A89" s="9"/>
      <c r="B89" s="9"/>
      <c r="C89" s="9"/>
      <c r="D89" s="9"/>
      <c r="E89" s="9"/>
      <c r="F89" s="9"/>
      <c r="G89" s="9"/>
      <c r="H89" s="9"/>
      <c r="I89" s="9"/>
      <c r="J89" s="9"/>
      <c r="K89" s="9"/>
      <c r="L89" s="9"/>
      <c r="M89" s="9"/>
      <c r="N89" s="9"/>
      <c r="O89" s="9"/>
    </row>
    <row r="90" spans="1:15">
      <c r="A90" s="9"/>
      <c r="B90" s="9"/>
      <c r="C90" s="9"/>
      <c r="D90" s="9"/>
      <c r="E90" s="9"/>
      <c r="F90" s="9"/>
      <c r="G90" s="9"/>
      <c r="H90" s="9"/>
      <c r="I90" s="9"/>
      <c r="J90" s="9"/>
      <c r="K90" s="9"/>
      <c r="L90" s="9"/>
      <c r="M90" s="9"/>
      <c r="N90" s="9"/>
      <c r="O90" s="9"/>
    </row>
    <row r="91" spans="1:15">
      <c r="A91" s="9"/>
      <c r="B91" s="9"/>
      <c r="C91" s="9"/>
      <c r="D91" s="9"/>
      <c r="E91" s="9"/>
      <c r="F91" s="9"/>
      <c r="G91" s="9"/>
      <c r="H91" s="9"/>
      <c r="I91" s="9"/>
      <c r="J91" s="9"/>
      <c r="K91" s="9"/>
      <c r="L91" s="9"/>
      <c r="M91" s="9"/>
      <c r="N91" s="9"/>
      <c r="O91" s="9"/>
    </row>
    <row r="92" spans="1:15">
      <c r="A92" s="9"/>
      <c r="B92" s="9"/>
      <c r="C92" s="9"/>
      <c r="D92" s="9"/>
      <c r="E92" s="9"/>
      <c r="F92" s="9"/>
      <c r="G92" s="9"/>
      <c r="H92" s="9"/>
      <c r="I92" s="9"/>
      <c r="J92" s="9"/>
      <c r="K92" s="9"/>
      <c r="L92" s="9"/>
      <c r="M92" s="9"/>
      <c r="N92" s="9"/>
      <c r="O92" s="9"/>
    </row>
    <row r="93" spans="1:15">
      <c r="A93" s="9"/>
      <c r="B93" s="9"/>
      <c r="C93" s="9"/>
      <c r="D93" s="9"/>
      <c r="E93" s="9"/>
      <c r="F93" s="9"/>
      <c r="G93" s="9"/>
      <c r="H93" s="9"/>
      <c r="I93" s="9"/>
      <c r="J93" s="9"/>
      <c r="K93" s="9"/>
      <c r="L93" s="9"/>
      <c r="M93" s="9"/>
      <c r="N93" s="9"/>
      <c r="O93" s="9"/>
    </row>
    <row r="94" spans="1:15">
      <c r="A94" s="9"/>
      <c r="B94" s="9"/>
      <c r="C94" s="9"/>
      <c r="D94" s="9"/>
      <c r="E94" s="9"/>
      <c r="F94" s="9"/>
      <c r="G94" s="9"/>
      <c r="H94" s="9"/>
      <c r="I94" s="9"/>
      <c r="J94" s="9"/>
      <c r="K94" s="9"/>
      <c r="L94" s="9"/>
      <c r="M94" s="9"/>
      <c r="N94" s="9"/>
      <c r="O94" s="9"/>
    </row>
    <row r="95" spans="1:15">
      <c r="A95" s="9"/>
      <c r="B95" s="9"/>
      <c r="C95" s="9"/>
      <c r="D95" s="9"/>
      <c r="E95" s="9"/>
      <c r="F95" s="9"/>
      <c r="G95" s="9"/>
      <c r="H95" s="9"/>
      <c r="I95" s="9"/>
      <c r="J95" s="9"/>
      <c r="K95" s="9"/>
      <c r="L95" s="9"/>
      <c r="M95" s="9"/>
      <c r="N95" s="9"/>
      <c r="O95" s="9"/>
    </row>
    <row r="96" spans="1:15">
      <c r="A96" s="9"/>
      <c r="B96" s="9"/>
      <c r="C96" s="9"/>
      <c r="D96" s="9"/>
      <c r="E96" s="9"/>
      <c r="F96" s="9"/>
      <c r="G96" s="9"/>
      <c r="H96" s="9"/>
      <c r="I96" s="9"/>
      <c r="J96" s="9"/>
      <c r="K96" s="9"/>
      <c r="L96" s="9"/>
      <c r="M96" s="9"/>
      <c r="N96" s="9"/>
      <c r="O96" s="9"/>
    </row>
    <row r="97" spans="1:15">
      <c r="A97" s="9"/>
      <c r="B97" s="9"/>
      <c r="C97" s="9"/>
      <c r="D97" s="9"/>
      <c r="E97" s="9"/>
      <c r="F97" s="9"/>
      <c r="G97" s="9"/>
      <c r="H97" s="9"/>
      <c r="I97" s="9"/>
      <c r="J97" s="9"/>
      <c r="K97" s="9"/>
      <c r="L97" s="9"/>
      <c r="M97" s="9"/>
      <c r="N97" s="9"/>
      <c r="O97" s="9"/>
    </row>
    <row r="98" spans="1:15">
      <c r="A98" s="9"/>
      <c r="B98" s="9"/>
      <c r="C98" s="9"/>
      <c r="D98" s="9"/>
      <c r="E98" s="9"/>
      <c r="F98" s="9"/>
      <c r="G98" s="9"/>
      <c r="H98" s="9"/>
      <c r="I98" s="9"/>
      <c r="J98" s="9"/>
      <c r="K98" s="9"/>
      <c r="L98" s="9"/>
      <c r="M98" s="9"/>
      <c r="N98" s="9"/>
      <c r="O98" s="9"/>
    </row>
    <row r="99" spans="1:15">
      <c r="A99" s="9"/>
      <c r="B99" s="9"/>
      <c r="C99" s="9"/>
      <c r="D99" s="9"/>
      <c r="E99" s="9"/>
      <c r="F99" s="9"/>
      <c r="G99" s="9"/>
      <c r="H99" s="9"/>
      <c r="I99" s="9"/>
      <c r="J99" s="9"/>
      <c r="K99" s="9"/>
      <c r="L99" s="9"/>
      <c r="M99" s="9"/>
      <c r="N99" s="9"/>
      <c r="O99" s="9"/>
    </row>
    <row r="100" spans="1:15">
      <c r="A100" s="9"/>
      <c r="B100" s="9"/>
      <c r="C100" s="9"/>
      <c r="D100" s="9"/>
      <c r="E100" s="9"/>
      <c r="F100" s="9"/>
      <c r="G100" s="9"/>
      <c r="H100" s="9"/>
      <c r="I100" s="9"/>
      <c r="J100" s="9"/>
      <c r="K100" s="9"/>
      <c r="L100" s="9"/>
      <c r="M100" s="9"/>
      <c r="N100" s="9"/>
      <c r="O100" s="9"/>
    </row>
    <row r="101" spans="1:15">
      <c r="A101" s="9"/>
      <c r="B101" s="9"/>
      <c r="C101" s="9"/>
      <c r="D101" s="9"/>
      <c r="E101" s="9"/>
      <c r="F101" s="9"/>
      <c r="G101" s="9"/>
      <c r="H101" s="9"/>
      <c r="I101" s="9"/>
      <c r="J101" s="9"/>
      <c r="K101" s="9"/>
      <c r="L101" s="9"/>
      <c r="M101" s="9"/>
      <c r="N101" s="9"/>
      <c r="O101" s="9"/>
    </row>
    <row r="102" spans="1:15">
      <c r="A102" s="9"/>
      <c r="B102" s="9"/>
      <c r="C102" s="9"/>
      <c r="D102" s="9"/>
      <c r="E102" s="9"/>
      <c r="F102" s="9"/>
      <c r="G102" s="9"/>
      <c r="H102" s="9"/>
      <c r="I102" s="9"/>
      <c r="J102" s="9"/>
      <c r="K102" s="9"/>
      <c r="L102" s="9"/>
      <c r="M102" s="9"/>
      <c r="N102" s="9"/>
      <c r="O102" s="9"/>
    </row>
    <row r="103" spans="1:15">
      <c r="A103" s="9"/>
      <c r="B103" s="9"/>
      <c r="C103" s="9"/>
      <c r="D103" s="9"/>
      <c r="E103" s="9"/>
      <c r="F103" s="9"/>
      <c r="G103" s="9"/>
      <c r="H103" s="9"/>
      <c r="I103" s="9"/>
      <c r="J103" s="9"/>
      <c r="K103" s="9"/>
      <c r="L103" s="9"/>
      <c r="M103" s="9"/>
      <c r="N103" s="9"/>
      <c r="O103" s="9"/>
    </row>
    <row r="104" spans="1:15">
      <c r="A104" s="9"/>
      <c r="B104" s="9"/>
      <c r="C104" s="9"/>
      <c r="D104" s="9"/>
      <c r="E104" s="9"/>
      <c r="F104" s="9"/>
      <c r="G104" s="9"/>
      <c r="H104" s="9"/>
      <c r="I104" s="9"/>
      <c r="J104" s="9"/>
      <c r="K104" s="9"/>
      <c r="L104" s="9"/>
      <c r="M104" s="9"/>
      <c r="N104" s="9"/>
      <c r="O104" s="9"/>
    </row>
    <row r="105" spans="1:15">
      <c r="A105" s="9"/>
      <c r="B105" s="9"/>
      <c r="C105" s="9"/>
      <c r="D105" s="9"/>
      <c r="E105" s="9"/>
      <c r="F105" s="9"/>
      <c r="G105" s="9"/>
      <c r="H105" s="9"/>
      <c r="I105" s="9"/>
      <c r="J105" s="9"/>
      <c r="K105" s="9"/>
      <c r="L105" s="9"/>
      <c r="M105" s="9"/>
      <c r="N105" s="9"/>
      <c r="O105" s="9"/>
    </row>
    <row r="106" spans="1:15">
      <c r="A106" s="9"/>
      <c r="B106" s="9"/>
      <c r="C106" s="9"/>
      <c r="D106" s="9"/>
      <c r="E106" s="9"/>
      <c r="F106" s="9"/>
      <c r="G106" s="9"/>
      <c r="H106" s="9"/>
      <c r="I106" s="9"/>
      <c r="J106" s="9"/>
      <c r="K106" s="9"/>
      <c r="L106" s="9"/>
      <c r="M106" s="9"/>
      <c r="N106" s="9"/>
      <c r="O106" s="9"/>
    </row>
    <row r="107" spans="1:15">
      <c r="A107" s="9"/>
      <c r="B107" s="9"/>
      <c r="C107" s="9"/>
      <c r="D107" s="9"/>
      <c r="E107" s="9"/>
      <c r="F107" s="9"/>
      <c r="G107" s="9"/>
      <c r="H107" s="9"/>
      <c r="I107" s="9"/>
      <c r="J107" s="9"/>
      <c r="K107" s="9"/>
      <c r="L107" s="9"/>
      <c r="M107" s="9"/>
      <c r="N107" s="9"/>
      <c r="O107" s="9"/>
    </row>
    <row r="108" spans="1:15">
      <c r="A108" s="9"/>
      <c r="B108" s="9"/>
      <c r="C108" s="9"/>
      <c r="D108" s="9"/>
      <c r="E108" s="9"/>
      <c r="F108" s="9"/>
      <c r="G108" s="9"/>
      <c r="H108" s="9"/>
      <c r="I108" s="9"/>
      <c r="J108" s="9"/>
      <c r="K108" s="9"/>
      <c r="L108" s="9"/>
      <c r="M108" s="9"/>
      <c r="N108" s="9"/>
      <c r="O108" s="9"/>
    </row>
    <row r="109" spans="1:15">
      <c r="A109" s="9"/>
      <c r="B109" s="9"/>
      <c r="C109" s="9"/>
      <c r="D109" s="9"/>
      <c r="E109" s="9"/>
      <c r="F109" s="9"/>
      <c r="G109" s="9"/>
      <c r="H109" s="9"/>
      <c r="I109" s="9"/>
      <c r="J109" s="9"/>
      <c r="K109" s="9"/>
      <c r="L109" s="9"/>
      <c r="M109" s="9"/>
      <c r="N109" s="9"/>
      <c r="O109" s="9"/>
    </row>
    <row r="110" spans="1:15">
      <c r="A110" s="9"/>
      <c r="B110" s="9"/>
      <c r="C110" s="9"/>
      <c r="D110" s="9"/>
      <c r="E110" s="9"/>
      <c r="F110" s="9"/>
      <c r="G110" s="9"/>
      <c r="H110" s="9"/>
      <c r="I110" s="9"/>
      <c r="J110" s="9"/>
      <c r="K110" s="9"/>
      <c r="L110" s="9"/>
      <c r="M110" s="9"/>
      <c r="N110" s="9"/>
      <c r="O110" s="9"/>
    </row>
    <row r="111" spans="1:15">
      <c r="A111" s="9"/>
      <c r="B111" s="9"/>
      <c r="C111" s="9"/>
      <c r="D111" s="9"/>
      <c r="E111" s="9"/>
      <c r="F111" s="9"/>
      <c r="G111" s="9"/>
      <c r="H111" s="9"/>
      <c r="I111" s="9"/>
      <c r="J111" s="9"/>
      <c r="K111" s="9"/>
      <c r="L111" s="9"/>
      <c r="M111" s="9"/>
      <c r="N111" s="9"/>
      <c r="O111" s="9"/>
    </row>
    <row r="112" spans="1:15">
      <c r="A112" s="9"/>
      <c r="B112" s="9"/>
      <c r="C112" s="9"/>
      <c r="D112" s="9"/>
      <c r="E112" s="9"/>
      <c r="F112" s="9"/>
      <c r="G112" s="9"/>
      <c r="H112" s="9"/>
      <c r="I112" s="9"/>
      <c r="J112" s="9"/>
      <c r="K112" s="9"/>
      <c r="L112" s="9"/>
      <c r="M112" s="9"/>
      <c r="N112" s="9"/>
      <c r="O112" s="9"/>
    </row>
    <row r="113" spans="1:15">
      <c r="A113" s="9"/>
      <c r="B113" s="9"/>
      <c r="C113" s="9"/>
      <c r="D113" s="9"/>
      <c r="E113" s="9"/>
      <c r="F113" s="9"/>
      <c r="G113" s="9"/>
      <c r="H113" s="9"/>
      <c r="I113" s="9"/>
      <c r="J113" s="9"/>
      <c r="K113" s="9"/>
      <c r="L113" s="9"/>
      <c r="M113" s="9"/>
      <c r="N113" s="9"/>
      <c r="O113" s="9"/>
    </row>
    <row r="114" spans="1:15">
      <c r="A114" s="9"/>
      <c r="B114" s="9"/>
      <c r="C114" s="9"/>
      <c r="D114" s="9"/>
      <c r="E114" s="9"/>
      <c r="F114" s="9"/>
      <c r="G114" s="9"/>
      <c r="H114" s="9"/>
      <c r="I114" s="9"/>
      <c r="J114" s="9"/>
      <c r="K114" s="9"/>
      <c r="L114" s="9"/>
      <c r="M114" s="9"/>
      <c r="N114" s="9"/>
      <c r="O114" s="9"/>
    </row>
    <row r="115" spans="1:15">
      <c r="A115" s="9"/>
      <c r="B115" s="9"/>
      <c r="C115" s="9"/>
      <c r="D115" s="9"/>
      <c r="E115" s="9"/>
      <c r="F115" s="9"/>
      <c r="G115" s="9"/>
      <c r="H115" s="9"/>
      <c r="I115" s="9"/>
      <c r="J115" s="9"/>
      <c r="K115" s="9"/>
      <c r="L115" s="9"/>
      <c r="M115" s="9"/>
      <c r="N115" s="9"/>
      <c r="O115" s="9"/>
    </row>
    <row r="116" spans="1:15">
      <c r="A116" s="9"/>
      <c r="B116" s="9"/>
      <c r="C116" s="9"/>
      <c r="D116" s="9"/>
      <c r="E116" s="9"/>
      <c r="F116" s="9"/>
      <c r="G116" s="9"/>
      <c r="H116" s="9"/>
      <c r="I116" s="9"/>
      <c r="J116" s="9"/>
      <c r="K116" s="9"/>
      <c r="L116" s="9"/>
      <c r="M116" s="9"/>
      <c r="N116" s="9"/>
      <c r="O116" s="9"/>
    </row>
    <row r="117" spans="1:15">
      <c r="A117" s="9"/>
      <c r="B117" s="9"/>
      <c r="C117" s="9"/>
      <c r="D117" s="9"/>
      <c r="E117" s="9"/>
      <c r="F117" s="9"/>
      <c r="G117" s="9"/>
      <c r="H117" s="9"/>
      <c r="I117" s="9"/>
      <c r="J117" s="9"/>
      <c r="K117" s="9"/>
      <c r="L117" s="9"/>
      <c r="M117" s="9"/>
      <c r="N117" s="9"/>
      <c r="O117" s="9"/>
    </row>
    <row r="118" spans="1:15">
      <c r="A118" s="9"/>
      <c r="B118" s="9"/>
      <c r="C118" s="9"/>
      <c r="D118" s="9"/>
      <c r="E118" s="9"/>
      <c r="F118" s="9"/>
      <c r="G118" s="9"/>
      <c r="H118" s="9"/>
      <c r="I118" s="9"/>
      <c r="J118" s="9"/>
      <c r="K118" s="9"/>
      <c r="L118" s="9"/>
      <c r="M118" s="9"/>
      <c r="N118" s="9"/>
      <c r="O118" s="9"/>
    </row>
    <row r="119" spans="1:15">
      <c r="A119" s="9"/>
      <c r="B119" s="9"/>
      <c r="C119" s="9"/>
      <c r="D119" s="9"/>
      <c r="E119" s="9"/>
      <c r="F119" s="9"/>
      <c r="G119" s="9"/>
      <c r="H119" s="9"/>
      <c r="I119" s="9"/>
      <c r="J119" s="9"/>
      <c r="K119" s="9"/>
      <c r="L119" s="9"/>
      <c r="M119" s="9"/>
      <c r="N119" s="9"/>
      <c r="O119" s="9"/>
    </row>
    <row r="120" spans="1:15">
      <c r="A120" s="9"/>
      <c r="B120" s="9"/>
      <c r="C120" s="9"/>
      <c r="D120" s="9"/>
      <c r="E120" s="9"/>
      <c r="F120" s="9"/>
      <c r="G120" s="9"/>
      <c r="H120" s="9"/>
      <c r="I120" s="9"/>
      <c r="J120" s="9"/>
      <c r="K120" s="9"/>
      <c r="L120" s="9"/>
      <c r="M120" s="9"/>
      <c r="N120" s="9"/>
      <c r="O120" s="9"/>
    </row>
    <row r="121" spans="1:15">
      <c r="A121" s="9"/>
      <c r="B121" s="9"/>
      <c r="C121" s="9"/>
      <c r="D121" s="9"/>
      <c r="E121" s="9"/>
      <c r="F121" s="9"/>
      <c r="G121" s="9"/>
      <c r="H121" s="9"/>
      <c r="I121" s="9"/>
      <c r="J121" s="9"/>
      <c r="K121" s="9"/>
      <c r="L121" s="9"/>
      <c r="M121" s="9"/>
      <c r="N121" s="9"/>
      <c r="O121" s="9"/>
    </row>
    <row r="122" spans="1:15">
      <c r="A122" s="9"/>
      <c r="B122" s="9"/>
      <c r="C122" s="9"/>
      <c r="D122" s="9"/>
      <c r="E122" s="9"/>
      <c r="F122" s="9"/>
      <c r="G122" s="9"/>
      <c r="H122" s="9"/>
      <c r="I122" s="9"/>
      <c r="J122" s="9"/>
      <c r="K122" s="9"/>
      <c r="L122" s="9"/>
      <c r="M122" s="9"/>
      <c r="N122" s="9"/>
      <c r="O122" s="9"/>
    </row>
    <row r="123" spans="1:15">
      <c r="A123" s="9"/>
      <c r="B123" s="9"/>
      <c r="C123" s="9"/>
      <c r="D123" s="9"/>
      <c r="E123" s="9"/>
      <c r="F123" s="9"/>
      <c r="G123" s="9"/>
      <c r="H123" s="9"/>
      <c r="I123" s="9"/>
      <c r="J123" s="9"/>
      <c r="K123" s="9"/>
      <c r="L123" s="9"/>
      <c r="M123" s="9"/>
      <c r="N123" s="9"/>
      <c r="O123" s="9"/>
    </row>
    <row r="124" spans="1:15">
      <c r="A124" s="9"/>
      <c r="B124" s="9"/>
      <c r="C124" s="9"/>
      <c r="D124" s="9"/>
      <c r="E124" s="9"/>
      <c r="F124" s="9"/>
      <c r="G124" s="9"/>
      <c r="H124" s="9"/>
      <c r="I124" s="9"/>
      <c r="J124" s="9"/>
      <c r="K124" s="9"/>
      <c r="L124" s="9"/>
      <c r="M124" s="9"/>
      <c r="N124" s="9"/>
      <c r="O124" s="9"/>
    </row>
    <row r="125" spans="1:15">
      <c r="A125" s="9"/>
      <c r="B125" s="9"/>
      <c r="C125" s="9"/>
      <c r="D125" s="9"/>
      <c r="E125" s="9"/>
      <c r="F125" s="9"/>
      <c r="G125" s="9"/>
      <c r="H125" s="9"/>
      <c r="I125" s="9"/>
      <c r="J125" s="9"/>
      <c r="K125" s="9"/>
      <c r="L125" s="9"/>
      <c r="M125" s="9"/>
      <c r="N125" s="9"/>
      <c r="O125" s="9"/>
    </row>
    <row r="126" spans="1:15">
      <c r="A126" s="9"/>
      <c r="B126" s="9"/>
      <c r="C126" s="9"/>
      <c r="D126" s="9"/>
      <c r="E126" s="9"/>
      <c r="F126" s="9"/>
      <c r="G126" s="9"/>
      <c r="H126" s="9"/>
      <c r="I126" s="9"/>
      <c r="J126" s="9"/>
      <c r="K126" s="9"/>
      <c r="L126" s="9"/>
      <c r="M126" s="9"/>
      <c r="N126" s="9"/>
      <c r="O126" s="9"/>
    </row>
    <row r="127" spans="1:15">
      <c r="A127" s="9"/>
      <c r="B127" s="9"/>
      <c r="C127" s="9"/>
      <c r="D127" s="9"/>
      <c r="E127" s="9"/>
      <c r="F127" s="9"/>
      <c r="G127" s="9"/>
      <c r="H127" s="9"/>
      <c r="I127" s="9"/>
      <c r="J127" s="9"/>
      <c r="K127" s="9"/>
      <c r="L127" s="9"/>
      <c r="M127" s="9"/>
      <c r="N127" s="9"/>
      <c r="O127" s="9"/>
    </row>
    <row r="128" spans="1:15">
      <c r="A128" s="9"/>
      <c r="B128" s="9"/>
      <c r="C128" s="9"/>
      <c r="D128" s="9"/>
      <c r="E128" s="9"/>
      <c r="F128" s="9"/>
      <c r="G128" s="9"/>
      <c r="H128" s="9"/>
      <c r="I128" s="9"/>
      <c r="J128" s="9"/>
      <c r="K128" s="9"/>
      <c r="L128" s="9"/>
      <c r="M128" s="9"/>
      <c r="N128" s="9"/>
      <c r="O128" s="9"/>
    </row>
    <row r="129" spans="1:15">
      <c r="A129" s="9"/>
      <c r="B129" s="9"/>
      <c r="C129" s="9"/>
      <c r="D129" s="9"/>
      <c r="E129" s="9"/>
      <c r="F129" s="9"/>
      <c r="G129" s="9"/>
      <c r="H129" s="9"/>
      <c r="I129" s="9"/>
      <c r="J129" s="9"/>
      <c r="K129" s="9"/>
      <c r="L129" s="9"/>
      <c r="M129" s="9"/>
      <c r="N129" s="9"/>
      <c r="O129" s="9"/>
    </row>
    <row r="130" spans="1:15">
      <c r="A130" s="9"/>
      <c r="B130" s="9"/>
      <c r="C130" s="9"/>
      <c r="D130" s="9"/>
      <c r="E130" s="9"/>
      <c r="F130" s="9"/>
      <c r="G130" s="9"/>
      <c r="H130" s="9"/>
      <c r="I130" s="9"/>
      <c r="J130" s="9"/>
      <c r="K130" s="9"/>
      <c r="L130" s="9"/>
      <c r="M130" s="9"/>
      <c r="N130" s="9"/>
      <c r="O130" s="9"/>
    </row>
    <row r="131" spans="1:15">
      <c r="A131" s="9"/>
      <c r="B131" s="9"/>
      <c r="C131" s="9"/>
      <c r="D131" s="9"/>
      <c r="E131" s="9"/>
      <c r="F131" s="9"/>
      <c r="G131" s="9"/>
      <c r="H131" s="9"/>
      <c r="I131" s="9"/>
      <c r="J131" s="9"/>
      <c r="K131" s="9"/>
      <c r="L131" s="9"/>
      <c r="M131" s="9"/>
      <c r="N131" s="9"/>
      <c r="O131" s="9"/>
    </row>
    <row r="132" spans="1:15">
      <c r="A132" s="9"/>
      <c r="B132" s="9"/>
      <c r="C132" s="9"/>
      <c r="D132" s="9"/>
      <c r="E132" s="9"/>
      <c r="F132" s="9"/>
      <c r="G132" s="9"/>
      <c r="H132" s="9"/>
      <c r="I132" s="9"/>
      <c r="J132" s="9"/>
      <c r="K132" s="9"/>
      <c r="L132" s="9"/>
      <c r="M132" s="9"/>
      <c r="N132" s="9"/>
      <c r="O132" s="9"/>
    </row>
    <row r="133" spans="1:15">
      <c r="A133" s="9"/>
      <c r="B133" s="9"/>
      <c r="C133" s="9"/>
      <c r="D133" s="9"/>
      <c r="E133" s="9"/>
      <c r="F133" s="9"/>
      <c r="G133" s="9"/>
      <c r="H133" s="9"/>
      <c r="I133" s="9"/>
      <c r="J133" s="9"/>
      <c r="K133" s="9"/>
      <c r="L133" s="9"/>
      <c r="M133" s="9"/>
      <c r="N133" s="9"/>
      <c r="O133" s="9"/>
    </row>
    <row r="134" spans="1:15">
      <c r="A134" s="9"/>
      <c r="B134" s="9"/>
      <c r="C134" s="9"/>
      <c r="D134" s="9"/>
      <c r="E134" s="9"/>
      <c r="F134" s="9"/>
      <c r="G134" s="9"/>
      <c r="H134" s="9"/>
      <c r="I134" s="9"/>
      <c r="J134" s="9"/>
      <c r="K134" s="9"/>
      <c r="L134" s="9"/>
      <c r="M134" s="9"/>
      <c r="N134" s="9"/>
      <c r="O134" s="9"/>
    </row>
    <row r="135" spans="1:15">
      <c r="A135" s="9"/>
      <c r="B135" s="9"/>
      <c r="C135" s="9"/>
      <c r="D135" s="9"/>
      <c r="E135" s="9"/>
      <c r="F135" s="9"/>
      <c r="G135" s="9"/>
      <c r="H135" s="9"/>
      <c r="I135" s="9"/>
      <c r="J135" s="9"/>
      <c r="K135" s="9"/>
      <c r="L135" s="9"/>
      <c r="M135" s="9"/>
      <c r="N135" s="9"/>
      <c r="O135" s="9"/>
    </row>
    <row r="136" spans="1:15">
      <c r="A136" s="9"/>
      <c r="B136" s="9"/>
      <c r="C136" s="9"/>
      <c r="D136" s="9"/>
      <c r="E136" s="9"/>
      <c r="F136" s="9"/>
      <c r="G136" s="9"/>
      <c r="H136" s="9"/>
      <c r="I136" s="9"/>
      <c r="J136" s="9"/>
      <c r="K136" s="9"/>
      <c r="L136" s="9"/>
      <c r="M136" s="9"/>
      <c r="N136" s="9"/>
      <c r="O136" s="9"/>
    </row>
    <row r="137" spans="1:15">
      <c r="A137" s="9"/>
      <c r="B137" s="9"/>
      <c r="C137" s="9"/>
      <c r="D137" s="9"/>
      <c r="E137" s="9"/>
      <c r="F137" s="9"/>
      <c r="G137" s="9"/>
      <c r="H137" s="9"/>
      <c r="I137" s="9"/>
      <c r="J137" s="9"/>
      <c r="K137" s="9"/>
      <c r="L137" s="9"/>
      <c r="M137" s="9"/>
      <c r="N137" s="9"/>
      <c r="O137" s="9"/>
    </row>
    <row r="138" spans="1:15">
      <c r="A138" s="9"/>
      <c r="B138" s="9"/>
      <c r="C138" s="9"/>
      <c r="D138" s="9"/>
      <c r="E138" s="9"/>
      <c r="F138" s="9"/>
      <c r="G138" s="9"/>
      <c r="H138" s="9"/>
      <c r="I138" s="9"/>
      <c r="J138" s="9"/>
      <c r="K138" s="9"/>
      <c r="L138" s="9"/>
      <c r="M138" s="9"/>
      <c r="N138" s="9"/>
      <c r="O138" s="9"/>
    </row>
    <row r="139" spans="1:15">
      <c r="A139" s="9"/>
      <c r="B139" s="9"/>
      <c r="C139" s="9"/>
      <c r="D139" s="9"/>
      <c r="E139" s="9"/>
      <c r="F139" s="9"/>
      <c r="G139" s="9"/>
      <c r="H139" s="9"/>
      <c r="I139" s="9"/>
      <c r="J139" s="9"/>
      <c r="K139" s="9"/>
      <c r="L139" s="9"/>
      <c r="M139" s="9"/>
      <c r="N139" s="9"/>
      <c r="O139" s="9"/>
    </row>
    <row r="140" spans="1:15">
      <c r="A140" s="9"/>
      <c r="B140" s="9"/>
      <c r="C140" s="9"/>
      <c r="D140" s="9"/>
      <c r="E140" s="9"/>
      <c r="F140" s="9"/>
      <c r="G140" s="9"/>
      <c r="H140" s="9"/>
      <c r="I140" s="9"/>
      <c r="J140" s="9"/>
      <c r="K140" s="9"/>
      <c r="L140" s="9"/>
      <c r="M140" s="9"/>
      <c r="N140" s="9"/>
      <c r="O140" s="9"/>
    </row>
    <row r="141" spans="1:15">
      <c r="A141" s="9"/>
      <c r="B141" s="9"/>
      <c r="C141" s="9"/>
      <c r="D141" s="9"/>
      <c r="E141" s="9"/>
      <c r="F141" s="9"/>
      <c r="G141" s="9"/>
      <c r="H141" s="9"/>
      <c r="I141" s="9"/>
      <c r="J141" s="9"/>
      <c r="K141" s="9"/>
      <c r="L141" s="9"/>
      <c r="M141" s="9"/>
      <c r="N141" s="9"/>
      <c r="O141" s="9"/>
    </row>
    <row r="142" spans="1:15">
      <c r="A142" s="9"/>
      <c r="B142" s="9"/>
      <c r="C142" s="9"/>
      <c r="D142" s="9"/>
      <c r="E142" s="9"/>
      <c r="F142" s="9"/>
      <c r="G142" s="9"/>
      <c r="H142" s="9"/>
      <c r="I142" s="9"/>
      <c r="J142" s="9"/>
      <c r="K142" s="9"/>
      <c r="L142" s="9"/>
      <c r="M142" s="9"/>
      <c r="N142" s="9"/>
      <c r="O142" s="9"/>
    </row>
    <row r="143" spans="1:15">
      <c r="A143" s="9"/>
      <c r="B143" s="9"/>
      <c r="C143" s="9"/>
      <c r="D143" s="9"/>
      <c r="E143" s="9"/>
      <c r="F143" s="9"/>
      <c r="G143" s="9"/>
      <c r="H143" s="9"/>
      <c r="I143" s="9"/>
      <c r="J143" s="9"/>
      <c r="K143" s="9"/>
      <c r="L143" s="9"/>
      <c r="M143" s="9"/>
      <c r="N143" s="9"/>
      <c r="O143" s="9"/>
    </row>
    <row r="144" spans="1:15">
      <c r="A144" s="9"/>
      <c r="B144" s="9"/>
      <c r="C144" s="9"/>
      <c r="D144" s="9"/>
      <c r="E144" s="9"/>
      <c r="F144" s="9"/>
      <c r="G144" s="9"/>
      <c r="H144" s="9"/>
      <c r="I144" s="9"/>
      <c r="J144" s="9"/>
      <c r="K144" s="9"/>
      <c r="L144" s="9"/>
      <c r="M144" s="9"/>
      <c r="N144" s="9"/>
      <c r="O144" s="9"/>
    </row>
    <row r="145" spans="1:15">
      <c r="A145" s="9"/>
      <c r="B145" s="9"/>
      <c r="C145" s="9"/>
      <c r="D145" s="9"/>
      <c r="E145" s="9"/>
      <c r="F145" s="9"/>
      <c r="G145" s="9"/>
      <c r="H145" s="9"/>
      <c r="I145" s="9"/>
      <c r="J145" s="9"/>
      <c r="K145" s="9"/>
      <c r="L145" s="9"/>
      <c r="M145" s="9"/>
      <c r="N145" s="9"/>
      <c r="O145" s="9"/>
    </row>
    <row r="146" spans="1:15">
      <c r="A146" s="9"/>
      <c r="B146" s="9"/>
      <c r="C146" s="9"/>
      <c r="D146" s="9"/>
      <c r="E146" s="9"/>
      <c r="F146" s="9"/>
      <c r="G146" s="9"/>
      <c r="H146" s="9"/>
      <c r="I146" s="9"/>
      <c r="J146" s="9"/>
      <c r="K146" s="9"/>
      <c r="L146" s="9"/>
      <c r="M146" s="9"/>
      <c r="N146" s="9"/>
      <c r="O146" s="9"/>
    </row>
    <row r="147" spans="1:15">
      <c r="A147" s="9"/>
      <c r="B147" s="9"/>
      <c r="C147" s="9"/>
      <c r="D147" s="9"/>
      <c r="E147" s="9"/>
      <c r="F147" s="9"/>
      <c r="G147" s="9"/>
      <c r="H147" s="9"/>
      <c r="I147" s="9"/>
      <c r="J147" s="9"/>
      <c r="K147" s="9"/>
      <c r="L147" s="9"/>
      <c r="M147" s="9"/>
      <c r="N147" s="9"/>
      <c r="O147" s="9"/>
    </row>
    <row r="148" spans="1:15">
      <c r="A148" s="9"/>
      <c r="B148" s="9"/>
      <c r="C148" s="9"/>
      <c r="D148" s="9"/>
      <c r="E148" s="9"/>
      <c r="F148" s="9"/>
      <c r="G148" s="9"/>
      <c r="H148" s="9"/>
      <c r="I148" s="9"/>
      <c r="J148" s="9"/>
      <c r="K148" s="9"/>
      <c r="L148" s="9"/>
      <c r="M148" s="9"/>
      <c r="N148" s="9"/>
      <c r="O148" s="9"/>
    </row>
    <row r="149" spans="1:15">
      <c r="A149" s="9"/>
      <c r="B149" s="9"/>
      <c r="C149" s="9"/>
      <c r="D149" s="9"/>
      <c r="E149" s="9"/>
      <c r="F149" s="9"/>
      <c r="G149" s="9"/>
      <c r="H149" s="9"/>
      <c r="I149" s="9"/>
      <c r="J149" s="9"/>
      <c r="K149" s="9"/>
      <c r="L149" s="9"/>
      <c r="M149" s="9"/>
      <c r="N149" s="9"/>
      <c r="O149" s="9"/>
    </row>
    <row r="150" spans="1:15">
      <c r="A150" s="9"/>
      <c r="B150" s="9"/>
      <c r="C150" s="9"/>
      <c r="D150" s="9"/>
      <c r="E150" s="9"/>
      <c r="F150" s="9"/>
      <c r="G150" s="9"/>
      <c r="H150" s="9"/>
      <c r="I150" s="9"/>
      <c r="J150" s="9"/>
      <c r="K150" s="9"/>
      <c r="L150" s="9"/>
      <c r="M150" s="9"/>
      <c r="N150" s="9"/>
      <c r="O150" s="9"/>
    </row>
    <row r="151" spans="1:15">
      <c r="A151" s="9"/>
      <c r="B151" s="9"/>
      <c r="C151" s="9"/>
      <c r="D151" s="9"/>
      <c r="E151" s="9"/>
      <c r="F151" s="9"/>
      <c r="G151" s="9"/>
      <c r="H151" s="9"/>
      <c r="I151" s="9"/>
      <c r="J151" s="9"/>
      <c r="K151" s="9"/>
      <c r="L151" s="9"/>
      <c r="M151" s="9"/>
      <c r="N151" s="9"/>
      <c r="O151" s="9"/>
    </row>
    <row r="152" spans="1:15">
      <c r="A152" s="9"/>
      <c r="B152" s="9"/>
      <c r="C152" s="9"/>
      <c r="D152" s="9"/>
      <c r="E152" s="9"/>
      <c r="F152" s="9"/>
      <c r="G152" s="9"/>
      <c r="H152" s="9"/>
      <c r="I152" s="9"/>
      <c r="J152" s="9"/>
      <c r="K152" s="9"/>
      <c r="L152" s="9"/>
      <c r="M152" s="9"/>
      <c r="N152" s="9"/>
      <c r="O152" s="9"/>
    </row>
    <row r="153" spans="1:15">
      <c r="A153" s="9"/>
      <c r="B153" s="9"/>
      <c r="C153" s="9"/>
      <c r="D153" s="9"/>
      <c r="E153" s="9"/>
      <c r="F153" s="9"/>
      <c r="G153" s="9"/>
      <c r="H153" s="9"/>
      <c r="I153" s="9"/>
      <c r="J153" s="9"/>
      <c r="K153" s="9"/>
      <c r="L153" s="9"/>
      <c r="M153" s="9"/>
      <c r="N153" s="9"/>
      <c r="O153" s="9"/>
    </row>
    <row r="154" spans="1:15">
      <c r="A154" s="9"/>
      <c r="B154" s="9"/>
      <c r="C154" s="9"/>
      <c r="D154" s="9"/>
      <c r="E154" s="9"/>
      <c r="F154" s="9"/>
      <c r="G154" s="9"/>
      <c r="H154" s="9"/>
      <c r="I154" s="9"/>
      <c r="J154" s="9"/>
      <c r="K154" s="9"/>
      <c r="L154" s="9"/>
      <c r="M154" s="9"/>
      <c r="N154" s="9"/>
      <c r="O154" s="9"/>
    </row>
    <row r="155" spans="1:15">
      <c r="A155" s="9"/>
      <c r="B155" s="9"/>
      <c r="C155" s="9"/>
      <c r="D155" s="9"/>
      <c r="E155" s="9"/>
      <c r="F155" s="9"/>
      <c r="G155" s="9"/>
      <c r="H155" s="9"/>
      <c r="I155" s="9"/>
      <c r="J155" s="9"/>
      <c r="K155" s="9"/>
      <c r="L155" s="9"/>
      <c r="M155" s="9"/>
      <c r="N155" s="9"/>
      <c r="O155" s="9"/>
    </row>
    <row r="156" spans="1:15">
      <c r="A156" s="9"/>
      <c r="B156" s="9"/>
      <c r="C156" s="9"/>
      <c r="D156" s="9"/>
      <c r="E156" s="9"/>
      <c r="F156" s="9"/>
      <c r="G156" s="9"/>
      <c r="H156" s="9"/>
      <c r="I156" s="9"/>
      <c r="J156" s="9"/>
      <c r="K156" s="9"/>
      <c r="L156" s="9"/>
      <c r="M156" s="9"/>
      <c r="N156" s="9"/>
      <c r="O156" s="9"/>
    </row>
    <row r="157" spans="1:15">
      <c r="A157" s="9"/>
      <c r="B157" s="9"/>
      <c r="C157" s="9"/>
      <c r="D157" s="9"/>
      <c r="E157" s="9"/>
      <c r="F157" s="9"/>
      <c r="G157" s="9"/>
      <c r="H157" s="9"/>
      <c r="I157" s="9"/>
      <c r="J157" s="9"/>
      <c r="K157" s="9"/>
      <c r="L157" s="9"/>
      <c r="M157" s="9"/>
      <c r="N157" s="9"/>
      <c r="O157" s="9"/>
    </row>
    <row r="158" spans="1:15">
      <c r="A158" s="9"/>
      <c r="B158" s="9"/>
      <c r="C158" s="9"/>
      <c r="D158" s="9"/>
      <c r="E158" s="9"/>
      <c r="F158" s="9"/>
      <c r="G158" s="9"/>
      <c r="H158" s="9"/>
      <c r="I158" s="9"/>
      <c r="J158" s="9"/>
      <c r="K158" s="9"/>
      <c r="L158" s="9"/>
      <c r="M158" s="9"/>
      <c r="N158" s="9"/>
      <c r="O158" s="9"/>
    </row>
    <row r="159" spans="1:15">
      <c r="A159" s="9"/>
      <c r="B159" s="9"/>
      <c r="C159" s="9"/>
      <c r="D159" s="9"/>
      <c r="E159" s="9"/>
      <c r="F159" s="9"/>
      <c r="G159" s="9"/>
      <c r="H159" s="9"/>
      <c r="I159" s="9"/>
      <c r="J159" s="9"/>
      <c r="K159" s="9"/>
      <c r="L159" s="9"/>
      <c r="M159" s="9"/>
      <c r="N159" s="9"/>
      <c r="O159" s="9"/>
    </row>
    <row r="160" spans="1:15">
      <c r="A160" s="9"/>
      <c r="B160" s="9"/>
      <c r="C160" s="9"/>
      <c r="D160" s="9"/>
      <c r="E160" s="9"/>
      <c r="F160" s="9"/>
      <c r="G160" s="9"/>
      <c r="H160" s="9"/>
      <c r="I160" s="9"/>
      <c r="J160" s="9"/>
      <c r="K160" s="9"/>
      <c r="L160" s="9"/>
      <c r="M160" s="9"/>
      <c r="N160" s="9"/>
      <c r="O160" s="9"/>
    </row>
    <row r="161" spans="1:15">
      <c r="A161" s="9"/>
      <c r="B161" s="9"/>
      <c r="C161" s="9"/>
      <c r="D161" s="9"/>
      <c r="E161" s="9"/>
      <c r="F161" s="9"/>
      <c r="G161" s="9"/>
      <c r="H161" s="9"/>
      <c r="I161" s="9"/>
      <c r="J161" s="9"/>
      <c r="K161" s="9"/>
      <c r="L161" s="9"/>
      <c r="M161" s="9"/>
      <c r="N161" s="9"/>
      <c r="O161" s="9"/>
    </row>
    <row r="162" spans="1:15">
      <c r="A162" s="9"/>
      <c r="B162" s="9"/>
      <c r="C162" s="9"/>
      <c r="D162" s="9"/>
      <c r="E162" s="9"/>
      <c r="F162" s="9"/>
      <c r="G162" s="9"/>
      <c r="H162" s="9"/>
      <c r="I162" s="9"/>
      <c r="J162" s="9"/>
      <c r="K162" s="9"/>
      <c r="L162" s="9"/>
      <c r="M162" s="9"/>
      <c r="N162" s="9"/>
      <c r="O162" s="9"/>
    </row>
    <row r="163" spans="1:15">
      <c r="A163" s="9"/>
      <c r="B163" s="9"/>
      <c r="C163" s="9"/>
      <c r="D163" s="9"/>
      <c r="E163" s="9"/>
      <c r="F163" s="9"/>
      <c r="G163" s="9"/>
      <c r="H163" s="9"/>
      <c r="I163" s="9"/>
      <c r="J163" s="9"/>
      <c r="K163" s="9"/>
      <c r="L163" s="9"/>
      <c r="M163" s="9"/>
      <c r="N163" s="9"/>
      <c r="O163" s="9"/>
    </row>
    <row r="164" spans="1:15">
      <c r="A164" s="9"/>
      <c r="B164" s="9"/>
      <c r="C164" s="9"/>
      <c r="D164" s="9"/>
      <c r="E164" s="9"/>
      <c r="F164" s="9"/>
      <c r="G164" s="9"/>
      <c r="H164" s="9"/>
      <c r="I164" s="9"/>
      <c r="J164" s="9"/>
      <c r="K164" s="9"/>
      <c r="L164" s="9"/>
      <c r="M164" s="9"/>
      <c r="N164" s="9"/>
      <c r="O164" s="9"/>
    </row>
    <row r="165" spans="1:15">
      <c r="A165" s="9"/>
      <c r="B165" s="9"/>
      <c r="C165" s="9"/>
      <c r="D165" s="9"/>
      <c r="E165" s="9"/>
      <c r="F165" s="9"/>
      <c r="G165" s="9"/>
      <c r="H165" s="9"/>
      <c r="I165" s="9"/>
      <c r="J165" s="9"/>
      <c r="K165" s="9"/>
      <c r="L165" s="9"/>
      <c r="M165" s="9"/>
      <c r="N165" s="9"/>
      <c r="O165" s="9"/>
    </row>
    <row r="166" spans="1:15">
      <c r="A166" s="9"/>
      <c r="B166" s="9"/>
      <c r="C166" s="9"/>
      <c r="D166" s="9"/>
      <c r="E166" s="9"/>
      <c r="F166" s="9"/>
      <c r="G166" s="9"/>
      <c r="H166" s="9"/>
      <c r="I166" s="9"/>
      <c r="J166" s="9"/>
      <c r="K166" s="9"/>
      <c r="L166" s="9"/>
      <c r="M166" s="9"/>
      <c r="N166" s="9"/>
      <c r="O166" s="9"/>
    </row>
    <row r="167" spans="1:15">
      <c r="A167" s="9"/>
      <c r="B167" s="9"/>
      <c r="C167" s="9"/>
      <c r="D167" s="9"/>
      <c r="E167" s="9"/>
      <c r="F167" s="9"/>
      <c r="G167" s="9"/>
      <c r="H167" s="9"/>
      <c r="I167" s="9"/>
      <c r="J167" s="9"/>
      <c r="K167" s="9"/>
      <c r="L167" s="9"/>
      <c r="M167" s="9"/>
      <c r="N167" s="9"/>
      <c r="O167" s="9"/>
    </row>
    <row r="168" spans="1:15">
      <c r="A168" s="9"/>
      <c r="B168" s="9"/>
      <c r="C168" s="9"/>
      <c r="D168" s="9"/>
      <c r="E168" s="9"/>
      <c r="F168" s="9"/>
      <c r="G168" s="9"/>
      <c r="H168" s="9"/>
      <c r="I168" s="9"/>
      <c r="J168" s="9"/>
      <c r="K168" s="9"/>
      <c r="L168" s="9"/>
      <c r="M168" s="9"/>
      <c r="N168" s="9"/>
      <c r="O168" s="9"/>
    </row>
    <row r="169" spans="1:15">
      <c r="A169" s="9"/>
      <c r="B169" s="9"/>
      <c r="C169" s="9"/>
      <c r="D169" s="9"/>
      <c r="E169" s="9"/>
      <c r="F169" s="9"/>
      <c r="G169" s="9"/>
      <c r="H169" s="9"/>
      <c r="I169" s="9"/>
      <c r="J169" s="9"/>
      <c r="K169" s="9"/>
      <c r="L169" s="9"/>
      <c r="M169" s="9"/>
      <c r="N169" s="9"/>
      <c r="O169" s="9"/>
    </row>
    <row r="170" spans="1:15">
      <c r="A170" s="9"/>
      <c r="B170" s="9"/>
      <c r="C170" s="9"/>
      <c r="D170" s="9"/>
      <c r="E170" s="9"/>
      <c r="F170" s="9"/>
      <c r="G170" s="9"/>
      <c r="H170" s="9"/>
      <c r="I170" s="9"/>
      <c r="J170" s="9"/>
      <c r="K170" s="9"/>
      <c r="L170" s="9"/>
      <c r="M170" s="9"/>
      <c r="N170" s="9"/>
      <c r="O170" s="9"/>
    </row>
    <row r="171" spans="1:15">
      <c r="A171" s="9"/>
      <c r="B171" s="9"/>
      <c r="C171" s="9"/>
      <c r="D171" s="9"/>
      <c r="E171" s="9"/>
      <c r="F171" s="9"/>
      <c r="G171" s="9"/>
      <c r="H171" s="9"/>
      <c r="I171" s="9"/>
      <c r="J171" s="9"/>
      <c r="K171" s="9"/>
      <c r="L171" s="9"/>
      <c r="M171" s="9"/>
      <c r="N171" s="9"/>
      <c r="O171" s="9"/>
    </row>
    <row r="172" spans="1:15">
      <c r="A172" s="9"/>
      <c r="B172" s="9"/>
      <c r="C172" s="9"/>
      <c r="D172" s="9"/>
      <c r="E172" s="9"/>
      <c r="F172" s="9"/>
      <c r="G172" s="9"/>
      <c r="H172" s="9"/>
      <c r="I172" s="9"/>
      <c r="J172" s="9"/>
      <c r="K172" s="9"/>
      <c r="L172" s="9"/>
      <c r="M172" s="9"/>
      <c r="N172" s="9"/>
      <c r="O172" s="9"/>
    </row>
    <row r="173" spans="1:15">
      <c r="A173" s="9"/>
      <c r="B173" s="9"/>
      <c r="C173" s="9"/>
      <c r="D173" s="9"/>
      <c r="E173" s="9"/>
      <c r="F173" s="9"/>
      <c r="G173" s="9"/>
      <c r="H173" s="9"/>
      <c r="I173" s="9"/>
      <c r="J173" s="9"/>
      <c r="K173" s="9"/>
      <c r="L173" s="9"/>
      <c r="M173" s="9"/>
      <c r="N173" s="9"/>
      <c r="O173" s="9"/>
    </row>
    <row r="174" spans="1:15">
      <c r="A174" s="9"/>
      <c r="B174" s="9"/>
      <c r="C174" s="9"/>
      <c r="D174" s="9"/>
      <c r="E174" s="9"/>
      <c r="F174" s="9"/>
      <c r="G174" s="9"/>
      <c r="H174" s="9"/>
      <c r="I174" s="9"/>
      <c r="J174" s="9"/>
      <c r="K174" s="9"/>
      <c r="L174" s="9"/>
      <c r="M174" s="9"/>
      <c r="N174" s="9"/>
      <c r="O174" s="9"/>
    </row>
    <row r="175" spans="1:15">
      <c r="A175" s="9"/>
      <c r="B175" s="9"/>
      <c r="C175" s="9"/>
      <c r="D175" s="9"/>
      <c r="E175" s="9"/>
      <c r="F175" s="9"/>
      <c r="G175" s="9"/>
      <c r="H175" s="9"/>
      <c r="I175" s="9"/>
      <c r="J175" s="9"/>
      <c r="K175" s="9"/>
      <c r="L175" s="9"/>
      <c r="M175" s="9"/>
      <c r="N175" s="9"/>
      <c r="O175" s="9"/>
    </row>
    <row r="176" spans="1:15">
      <c r="A176" s="9"/>
      <c r="B176" s="9"/>
      <c r="C176" s="9"/>
      <c r="D176" s="9"/>
      <c r="E176" s="9"/>
      <c r="F176" s="9"/>
      <c r="G176" s="9"/>
      <c r="H176" s="9"/>
      <c r="I176" s="9"/>
      <c r="J176" s="9"/>
      <c r="K176" s="9"/>
      <c r="L176" s="9"/>
      <c r="M176" s="9"/>
      <c r="N176" s="9"/>
      <c r="O176" s="9"/>
    </row>
    <row r="177" spans="1:15">
      <c r="A177" s="9"/>
      <c r="B177" s="9"/>
      <c r="C177" s="9"/>
      <c r="D177" s="9"/>
      <c r="E177" s="9"/>
      <c r="F177" s="9"/>
      <c r="G177" s="9"/>
      <c r="H177" s="9"/>
      <c r="I177" s="9"/>
      <c r="J177" s="9"/>
      <c r="K177" s="9"/>
      <c r="L177" s="9"/>
      <c r="M177" s="9"/>
      <c r="N177" s="9"/>
      <c r="O177" s="9"/>
    </row>
    <row r="178" spans="1:15">
      <c r="A178" s="9"/>
      <c r="B178" s="9"/>
      <c r="C178" s="9"/>
      <c r="D178" s="9"/>
      <c r="E178" s="9"/>
      <c r="F178" s="9"/>
      <c r="G178" s="9"/>
      <c r="H178" s="9"/>
      <c r="I178" s="9"/>
      <c r="J178" s="9"/>
      <c r="K178" s="9"/>
      <c r="L178" s="9"/>
      <c r="M178" s="9"/>
      <c r="N178" s="9"/>
      <c r="O178" s="9"/>
    </row>
    <row r="179" spans="1:15">
      <c r="A179" s="9"/>
      <c r="B179" s="9"/>
      <c r="C179" s="9"/>
      <c r="D179" s="9"/>
      <c r="E179" s="9"/>
      <c r="F179" s="9"/>
      <c r="G179" s="9"/>
      <c r="H179" s="9"/>
      <c r="I179" s="9"/>
      <c r="J179" s="9"/>
      <c r="K179" s="9"/>
      <c r="L179" s="9"/>
      <c r="M179" s="9"/>
      <c r="N179" s="9"/>
      <c r="O179" s="9"/>
    </row>
    <row r="180" spans="1:15">
      <c r="A180" s="9"/>
      <c r="B180" s="9"/>
      <c r="C180" s="9"/>
      <c r="D180" s="9"/>
      <c r="E180" s="9"/>
      <c r="F180" s="9"/>
      <c r="G180" s="9"/>
      <c r="H180" s="9"/>
      <c r="I180" s="9"/>
      <c r="J180" s="9"/>
      <c r="K180" s="9"/>
      <c r="L180" s="9"/>
      <c r="M180" s="9"/>
      <c r="N180" s="9"/>
      <c r="O180" s="9"/>
    </row>
    <row r="181" spans="1:15">
      <c r="A181" s="9"/>
      <c r="B181" s="9"/>
      <c r="C181" s="9"/>
      <c r="D181" s="9"/>
      <c r="E181" s="9"/>
      <c r="F181" s="9"/>
      <c r="G181" s="9"/>
      <c r="H181" s="9"/>
      <c r="I181" s="9"/>
      <c r="J181" s="9"/>
      <c r="K181" s="9"/>
      <c r="L181" s="9"/>
      <c r="M181" s="9"/>
      <c r="N181" s="9"/>
      <c r="O181" s="9"/>
    </row>
    <row r="182" spans="1:15">
      <c r="A182" s="9"/>
      <c r="B182" s="9"/>
      <c r="C182" s="9"/>
      <c r="D182" s="9"/>
      <c r="E182" s="9"/>
      <c r="F182" s="9"/>
      <c r="G182" s="9"/>
      <c r="H182" s="9"/>
      <c r="I182" s="9"/>
      <c r="J182" s="9"/>
      <c r="K182" s="9"/>
      <c r="L182" s="9"/>
      <c r="M182" s="9"/>
      <c r="N182" s="9"/>
      <c r="O182" s="9"/>
    </row>
    <row r="183" spans="1:15">
      <c r="A183" s="9"/>
      <c r="B183" s="9"/>
      <c r="C183" s="9"/>
      <c r="D183" s="9"/>
      <c r="E183" s="9"/>
      <c r="F183" s="9"/>
      <c r="G183" s="9"/>
      <c r="H183" s="9"/>
      <c r="I183" s="9"/>
      <c r="J183" s="9"/>
      <c r="K183" s="9"/>
      <c r="L183" s="9"/>
      <c r="M183" s="9"/>
      <c r="N183" s="9"/>
      <c r="O183" s="9"/>
    </row>
    <row r="184" spans="1:15">
      <c r="A184" s="9"/>
      <c r="B184" s="9"/>
      <c r="C184" s="9"/>
      <c r="D184" s="9"/>
      <c r="E184" s="9"/>
      <c r="F184" s="9"/>
      <c r="G184" s="9"/>
      <c r="H184" s="9"/>
      <c r="I184" s="9"/>
      <c r="J184" s="9"/>
      <c r="K184" s="9"/>
      <c r="L184" s="9"/>
      <c r="M184" s="9"/>
      <c r="N184" s="9"/>
      <c r="O184" s="9"/>
    </row>
    <row r="185" spans="1:15">
      <c r="A185" s="9"/>
      <c r="B185" s="9"/>
      <c r="C185" s="9"/>
      <c r="D185" s="9"/>
      <c r="E185" s="9"/>
      <c r="F185" s="9"/>
      <c r="G185" s="9"/>
      <c r="H185" s="9"/>
      <c r="I185" s="9"/>
      <c r="J185" s="9"/>
      <c r="K185" s="9"/>
      <c r="L185" s="9"/>
      <c r="M185" s="9"/>
      <c r="N185" s="9"/>
      <c r="O185" s="9"/>
    </row>
    <row r="186" spans="1:15">
      <c r="A186" s="9"/>
      <c r="B186" s="9"/>
      <c r="C186" s="9"/>
      <c r="D186" s="9"/>
      <c r="E186" s="9"/>
      <c r="F186" s="9"/>
      <c r="G186" s="9"/>
      <c r="H186" s="9"/>
      <c r="I186" s="9"/>
      <c r="J186" s="9"/>
      <c r="K186" s="9"/>
      <c r="L186" s="9"/>
      <c r="M186" s="9"/>
      <c r="N186" s="9"/>
      <c r="O186" s="9"/>
    </row>
    <row r="187" spans="1:15">
      <c r="A187" s="9"/>
      <c r="B187" s="9"/>
      <c r="C187" s="9"/>
      <c r="D187" s="9"/>
      <c r="E187" s="9"/>
      <c r="F187" s="9"/>
      <c r="G187" s="9"/>
      <c r="H187" s="9"/>
      <c r="I187" s="9"/>
      <c r="J187" s="9"/>
      <c r="K187" s="9"/>
      <c r="L187" s="9"/>
      <c r="M187" s="9"/>
      <c r="N187" s="9"/>
      <c r="O187" s="9"/>
    </row>
    <row r="188" spans="1:15">
      <c r="A188" s="9"/>
      <c r="B188" s="9"/>
      <c r="C188" s="9"/>
      <c r="D188" s="9"/>
      <c r="E188" s="9"/>
      <c r="F188" s="9"/>
      <c r="G188" s="9"/>
      <c r="H188" s="9"/>
      <c r="I188" s="9"/>
      <c r="J188" s="9"/>
      <c r="K188" s="9"/>
      <c r="L188" s="9"/>
      <c r="M188" s="9"/>
      <c r="N188" s="9"/>
      <c r="O188" s="9"/>
    </row>
    <row r="189" spans="1:15">
      <c r="A189" s="9"/>
      <c r="B189" s="9"/>
      <c r="C189" s="9"/>
      <c r="D189" s="9"/>
      <c r="E189" s="9"/>
      <c r="F189" s="9"/>
      <c r="G189" s="9"/>
      <c r="H189" s="9"/>
      <c r="I189" s="9"/>
      <c r="J189" s="9"/>
      <c r="K189" s="9"/>
      <c r="L189" s="9"/>
      <c r="M189" s="9"/>
      <c r="N189" s="9"/>
      <c r="O189" s="9"/>
    </row>
    <row r="190" spans="1:15">
      <c r="A190" s="9"/>
      <c r="B190" s="9"/>
      <c r="C190" s="9"/>
      <c r="D190" s="9"/>
      <c r="E190" s="9"/>
      <c r="F190" s="9"/>
      <c r="G190" s="9"/>
      <c r="H190" s="9"/>
      <c r="I190" s="9"/>
      <c r="J190" s="9"/>
      <c r="K190" s="9"/>
      <c r="L190" s="9"/>
      <c r="M190" s="9"/>
      <c r="N190" s="9"/>
      <c r="O190" s="9"/>
    </row>
    <row r="191" spans="1:15">
      <c r="A191" s="9"/>
      <c r="B191" s="9"/>
      <c r="C191" s="9"/>
      <c r="D191" s="9"/>
      <c r="E191" s="9"/>
      <c r="F191" s="9"/>
      <c r="G191" s="9"/>
      <c r="H191" s="9"/>
      <c r="I191" s="9"/>
      <c r="J191" s="9"/>
      <c r="K191" s="9"/>
      <c r="L191" s="9"/>
      <c r="M191" s="9"/>
      <c r="N191" s="9"/>
      <c r="O191" s="9"/>
    </row>
    <row r="192" spans="1:15">
      <c r="A192" s="9"/>
      <c r="B192" s="9"/>
      <c r="C192" s="9"/>
      <c r="D192" s="9"/>
      <c r="E192" s="9"/>
      <c r="F192" s="9"/>
      <c r="G192" s="9"/>
      <c r="H192" s="9"/>
      <c r="I192" s="9"/>
      <c r="J192" s="9"/>
      <c r="K192" s="9"/>
      <c r="L192" s="9"/>
      <c r="M192" s="9"/>
      <c r="N192" s="9"/>
      <c r="O192" s="9"/>
    </row>
    <row r="193" spans="1:15">
      <c r="A193" s="9"/>
      <c r="B193" s="9"/>
      <c r="C193" s="9"/>
      <c r="D193" s="9"/>
      <c r="E193" s="9"/>
      <c r="F193" s="9"/>
      <c r="G193" s="9"/>
      <c r="H193" s="9"/>
      <c r="I193" s="9"/>
      <c r="J193" s="9"/>
      <c r="K193" s="9"/>
      <c r="L193" s="9"/>
      <c r="M193" s="9"/>
      <c r="N193" s="9"/>
      <c r="O193" s="9"/>
    </row>
    <row r="194" spans="1:15">
      <c r="A194" s="9"/>
      <c r="B194" s="9"/>
      <c r="C194" s="9"/>
      <c r="D194" s="9"/>
      <c r="E194" s="9"/>
      <c r="F194" s="9"/>
      <c r="G194" s="9"/>
      <c r="H194" s="9"/>
      <c r="I194" s="9"/>
      <c r="J194" s="9"/>
      <c r="K194" s="9"/>
      <c r="L194" s="9"/>
      <c r="M194" s="9"/>
      <c r="N194" s="9"/>
      <c r="O194" s="9"/>
    </row>
    <row r="195" spans="1:15">
      <c r="A195" s="9"/>
      <c r="B195" s="9"/>
      <c r="C195" s="9"/>
      <c r="D195" s="9"/>
      <c r="E195" s="9"/>
      <c r="F195" s="9"/>
      <c r="G195" s="9"/>
      <c r="H195" s="9"/>
      <c r="I195" s="9"/>
      <c r="J195" s="9"/>
      <c r="K195" s="9"/>
      <c r="L195" s="9"/>
      <c r="M195" s="9"/>
      <c r="N195" s="9"/>
      <c r="O195" s="9"/>
    </row>
    <row r="196" spans="1:15">
      <c r="A196" s="9"/>
      <c r="B196" s="9"/>
      <c r="C196" s="9"/>
      <c r="D196" s="9"/>
      <c r="E196" s="9"/>
      <c r="F196" s="9"/>
      <c r="G196" s="9"/>
      <c r="H196" s="9"/>
      <c r="I196" s="9"/>
      <c r="J196" s="9"/>
      <c r="K196" s="9"/>
      <c r="L196" s="9"/>
      <c r="M196" s="9"/>
      <c r="N196" s="9"/>
      <c r="O196" s="9"/>
    </row>
    <row r="197" spans="1:15">
      <c r="A197" s="9"/>
      <c r="B197" s="9"/>
      <c r="C197" s="9"/>
      <c r="D197" s="9"/>
      <c r="E197" s="9"/>
      <c r="F197" s="9"/>
      <c r="G197" s="9"/>
      <c r="H197" s="9"/>
      <c r="I197" s="9"/>
      <c r="J197" s="9"/>
      <c r="K197" s="9"/>
      <c r="L197" s="9"/>
      <c r="M197" s="9"/>
      <c r="N197" s="9"/>
      <c r="O197" s="9"/>
    </row>
    <row r="198" spans="1:15">
      <c r="A198" s="9"/>
      <c r="B198" s="9"/>
      <c r="C198" s="9"/>
      <c r="D198" s="9"/>
      <c r="E198" s="9"/>
      <c r="F198" s="9"/>
      <c r="G198" s="9"/>
      <c r="H198" s="9"/>
      <c r="I198" s="9"/>
      <c r="J198" s="9"/>
      <c r="K198" s="9"/>
      <c r="L198" s="9"/>
      <c r="M198" s="9"/>
      <c r="N198" s="9"/>
      <c r="O198" s="9"/>
    </row>
    <row r="199" spans="1:15">
      <c r="A199" s="9"/>
      <c r="B199" s="9"/>
      <c r="C199" s="9"/>
      <c r="D199" s="9"/>
      <c r="E199" s="9"/>
      <c r="F199" s="9"/>
      <c r="G199" s="9"/>
      <c r="H199" s="9"/>
      <c r="I199" s="9"/>
      <c r="J199" s="9"/>
      <c r="K199" s="9"/>
      <c r="L199" s="9"/>
      <c r="M199" s="9"/>
      <c r="N199" s="9"/>
      <c r="O199" s="9"/>
    </row>
    <row r="200" spans="1:15">
      <c r="A200" s="9"/>
      <c r="B200" s="9"/>
      <c r="C200" s="9"/>
      <c r="D200" s="9"/>
      <c r="E200" s="9"/>
      <c r="F200" s="9"/>
      <c r="G200" s="9"/>
      <c r="H200" s="9"/>
      <c r="I200" s="9"/>
      <c r="J200" s="9"/>
      <c r="K200" s="9"/>
      <c r="L200" s="9"/>
      <c r="M200" s="9"/>
      <c r="N200" s="9"/>
      <c r="O200" s="9"/>
    </row>
    <row r="201" spans="1:15">
      <c r="A201" s="9"/>
      <c r="B201" s="9"/>
      <c r="C201" s="9"/>
      <c r="D201" s="9"/>
      <c r="E201" s="9"/>
      <c r="F201" s="9"/>
      <c r="G201" s="9"/>
      <c r="H201" s="9"/>
      <c r="I201" s="9"/>
      <c r="J201" s="9"/>
      <c r="K201" s="9"/>
      <c r="L201" s="9"/>
      <c r="M201" s="9"/>
      <c r="N201" s="9"/>
      <c r="O201" s="9"/>
    </row>
    <row r="202" spans="1:15">
      <c r="A202" s="9"/>
      <c r="B202" s="9"/>
      <c r="C202" s="9"/>
      <c r="D202" s="9"/>
      <c r="E202" s="9"/>
      <c r="F202" s="9"/>
      <c r="G202" s="9"/>
      <c r="H202" s="9"/>
      <c r="I202" s="9"/>
      <c r="J202" s="9"/>
      <c r="K202" s="9"/>
      <c r="L202" s="9"/>
      <c r="M202" s="9"/>
      <c r="N202" s="9"/>
      <c r="O202" s="9"/>
    </row>
    <row r="203" spans="1:15">
      <c r="A203" s="9"/>
      <c r="B203" s="9"/>
      <c r="C203" s="9"/>
      <c r="D203" s="9"/>
      <c r="E203" s="9"/>
      <c r="F203" s="9"/>
      <c r="G203" s="9"/>
      <c r="H203" s="9"/>
      <c r="I203" s="9"/>
      <c r="J203" s="9"/>
      <c r="K203" s="9"/>
      <c r="L203" s="9"/>
      <c r="M203" s="9"/>
      <c r="N203" s="9"/>
      <c r="O203" s="9"/>
    </row>
    <row r="204" spans="1:15">
      <c r="A204" s="9"/>
      <c r="B204" s="9"/>
      <c r="C204" s="9"/>
      <c r="D204" s="9"/>
      <c r="E204" s="9"/>
      <c r="F204" s="9"/>
      <c r="G204" s="9"/>
      <c r="H204" s="9"/>
      <c r="I204" s="9"/>
      <c r="J204" s="9"/>
      <c r="K204" s="9"/>
      <c r="L204" s="9"/>
      <c r="M204" s="9"/>
      <c r="N204" s="9"/>
      <c r="O204" s="9"/>
    </row>
    <row r="205" spans="1:15">
      <c r="A205" s="9"/>
      <c r="B205" s="9"/>
      <c r="C205" s="9"/>
      <c r="D205" s="9"/>
      <c r="E205" s="9"/>
      <c r="F205" s="9"/>
      <c r="G205" s="9"/>
      <c r="H205" s="9"/>
      <c r="I205" s="9"/>
      <c r="J205" s="9"/>
      <c r="K205" s="9"/>
      <c r="L205" s="9"/>
      <c r="M205" s="9"/>
      <c r="N205" s="9"/>
      <c r="O205" s="9"/>
    </row>
    <row r="206" spans="1:15">
      <c r="A206" s="9"/>
      <c r="B206" s="9"/>
      <c r="C206" s="9"/>
      <c r="D206" s="9"/>
      <c r="E206" s="9"/>
      <c r="F206" s="9"/>
      <c r="G206" s="9"/>
      <c r="H206" s="9"/>
      <c r="I206" s="9"/>
      <c r="J206" s="9"/>
      <c r="K206" s="9"/>
      <c r="L206" s="9"/>
      <c r="M206" s="9"/>
      <c r="N206" s="9"/>
      <c r="O206" s="9"/>
    </row>
    <row r="207" spans="1:15">
      <c r="A207" s="9"/>
      <c r="B207" s="9"/>
      <c r="C207" s="9"/>
      <c r="D207" s="9"/>
      <c r="E207" s="9"/>
      <c r="F207" s="9"/>
      <c r="G207" s="9"/>
      <c r="H207" s="9"/>
      <c r="I207" s="9"/>
      <c r="J207" s="9"/>
      <c r="K207" s="9"/>
      <c r="L207" s="9"/>
      <c r="M207" s="9"/>
      <c r="N207" s="9"/>
      <c r="O207" s="9"/>
    </row>
    <row r="208" spans="1:15">
      <c r="A208" s="9"/>
      <c r="B208" s="9"/>
      <c r="C208" s="9"/>
      <c r="D208" s="9"/>
      <c r="E208" s="9"/>
      <c r="F208" s="9"/>
      <c r="G208" s="9"/>
      <c r="H208" s="9"/>
      <c r="I208" s="9"/>
      <c r="J208" s="9"/>
      <c r="K208" s="9"/>
      <c r="L208" s="9"/>
      <c r="M208" s="9"/>
      <c r="N208" s="9"/>
      <c r="O208" s="9"/>
    </row>
    <row r="209" spans="1:15">
      <c r="A209" s="9"/>
      <c r="B209" s="9"/>
      <c r="C209" s="9"/>
      <c r="D209" s="9"/>
      <c r="E209" s="9"/>
      <c r="F209" s="9"/>
      <c r="G209" s="9"/>
      <c r="H209" s="9"/>
      <c r="I209" s="9"/>
      <c r="J209" s="9"/>
      <c r="K209" s="9"/>
      <c r="L209" s="9"/>
      <c r="M209" s="9"/>
      <c r="N209" s="9"/>
      <c r="O209" s="9"/>
    </row>
    <row r="210" spans="1:15">
      <c r="A210" s="9"/>
      <c r="B210" s="9"/>
      <c r="C210" s="9"/>
      <c r="D210" s="9"/>
      <c r="E210" s="9"/>
      <c r="F210" s="9"/>
      <c r="G210" s="9"/>
      <c r="H210" s="9"/>
      <c r="I210" s="9"/>
      <c r="J210" s="9"/>
      <c r="K210" s="9"/>
      <c r="L210" s="9"/>
      <c r="M210" s="9"/>
      <c r="N210" s="9"/>
      <c r="O210" s="9"/>
    </row>
    <row r="211" spans="1:15">
      <c r="A211" s="9"/>
      <c r="B211" s="9"/>
      <c r="C211" s="9"/>
      <c r="D211" s="9"/>
      <c r="E211" s="9"/>
      <c r="F211" s="9"/>
      <c r="G211" s="9"/>
      <c r="H211" s="9"/>
      <c r="I211" s="9"/>
      <c r="J211" s="9"/>
      <c r="K211" s="9"/>
      <c r="L211" s="9"/>
      <c r="M211" s="9"/>
      <c r="N211" s="9"/>
      <c r="O211" s="9"/>
    </row>
    <row r="212" spans="1:15">
      <c r="A212" s="9"/>
      <c r="B212" s="9"/>
      <c r="C212" s="9"/>
      <c r="D212" s="9"/>
      <c r="E212" s="9"/>
      <c r="F212" s="9"/>
      <c r="G212" s="9"/>
      <c r="H212" s="9"/>
      <c r="I212" s="9"/>
      <c r="J212" s="9"/>
      <c r="K212" s="9"/>
      <c r="L212" s="9"/>
      <c r="M212" s="9"/>
      <c r="N212" s="9"/>
      <c r="O212" s="9"/>
    </row>
    <row r="213" spans="1:15">
      <c r="A213" s="9"/>
      <c r="B213" s="9"/>
      <c r="C213" s="9"/>
      <c r="D213" s="9"/>
      <c r="E213" s="9"/>
      <c r="F213" s="9"/>
      <c r="G213" s="9"/>
      <c r="H213" s="9"/>
      <c r="I213" s="9"/>
      <c r="J213" s="9"/>
      <c r="K213" s="9"/>
      <c r="L213" s="9"/>
      <c r="M213" s="9"/>
      <c r="N213" s="9"/>
      <c r="O213" s="9"/>
    </row>
    <row r="214" spans="1:15">
      <c r="A214" s="9"/>
      <c r="B214" s="9"/>
      <c r="C214" s="9"/>
      <c r="D214" s="9"/>
      <c r="E214" s="9"/>
      <c r="F214" s="9"/>
      <c r="G214" s="9"/>
      <c r="H214" s="9"/>
      <c r="I214" s="9"/>
      <c r="J214" s="9"/>
      <c r="K214" s="9"/>
      <c r="L214" s="9"/>
      <c r="M214" s="9"/>
      <c r="N214" s="9"/>
      <c r="O214" s="9"/>
    </row>
  </sheetData>
  <sheetProtection algorithmName="SHA-512" hashValue="1WdBwW77xm6LMbuYfSmDwiT4KDZEx/IxIcKxJDu1meoFreeuED53UAT8k3HJDIsfzAZYOLnL2H73ddm4rFQrOA==" saltValue="jeBSZHcGK5x/qhEXlfIB6Q==" spinCount="100000" sheet="1" objects="1" scenarios="1" selectLockedCells="1"/>
  <mergeCells count="6">
    <mergeCell ref="B11:L11"/>
    <mergeCell ref="B7:H7"/>
    <mergeCell ref="J13:K13"/>
    <mergeCell ref="G3:H3"/>
    <mergeCell ref="E3:F3"/>
    <mergeCell ref="B4:F4"/>
  </mergeCells>
  <conditionalFormatting sqref="B13:E13">
    <cfRule type="containsText" dxfId="54" priority="1" operator="containsText" text="INCOMPLETE">
      <formula>NOT(ISERROR(SEARCH("INCOMPLETE",B13)))</formula>
    </cfRule>
  </conditionalFormatting>
  <conditionalFormatting sqref="G16:J55">
    <cfRule type="expression" dxfId="53" priority="6">
      <formula>OR($C16&lt;&gt;"",$D16&lt;&gt;"",$E16&lt;&gt;"")</formula>
    </cfRule>
  </conditionalFormatting>
  <conditionalFormatting sqref="K16:K55">
    <cfRule type="expression" dxfId="52" priority="2">
      <formula>$J16="Yes"</formula>
    </cfRule>
    <cfRule type="expression" dxfId="51" priority="3">
      <formula>$I16="Yes"</formula>
    </cfRule>
    <cfRule type="expression" dxfId="50" priority="4">
      <formula>$H16="Yes"</formula>
    </cfRule>
    <cfRule type="expression" dxfId="49" priority="5">
      <formula>$G16="Yes"</formula>
    </cfRule>
  </conditionalFormatting>
  <dataValidations count="4">
    <dataValidation type="decimal" allowBlank="1" showInputMessage="1" showErrorMessage="1" sqref="G8:G9" xr:uid="{00000000-0002-0000-0500-000000000000}">
      <formula1>0</formula1>
      <formula2>6</formula2>
    </dataValidation>
    <dataValidation type="list" showInputMessage="1" showErrorMessage="1" sqref="G16:J55" xr:uid="{00000000-0002-0000-0500-000001000000}">
      <formula1>"&lt;Select&gt;, Yes, No"</formula1>
    </dataValidation>
    <dataValidation type="decimal" allowBlank="1" showInputMessage="1" showErrorMessage="1" errorTitle="Hours Error" error="Please enter a value between 0 and 168." sqref="E16:E55" xr:uid="{42A3288D-C4C5-4EA2-B8A4-AC2CA641E26A}">
      <formula1>0</formula1>
      <formula2>168</formula2>
    </dataValidation>
    <dataValidation type="decimal" operator="greaterThanOrEqual" allowBlank="1" showInputMessage="1" showErrorMessage="1" errorTitle="Area Error" error="Please enter a decimal value greater than or equal to 0." sqref="D16:D55" xr:uid="{ADDE3C43-0236-4BBA-A86B-817509BEB6A4}">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D374-198A-4F47-8187-50BEB1B9B51B}">
  <sheetPr codeName="Sheet7">
    <tabColor theme="0" tint="-0.499984740745262"/>
  </sheetPr>
  <dimension ref="A1:O299"/>
  <sheetViews>
    <sheetView topLeftCell="A4" workbookViewId="0">
      <selection activeCell="D13" sqref="D13:D14"/>
    </sheetView>
  </sheetViews>
  <sheetFormatPr defaultColWidth="9.140625" defaultRowHeight="12.75"/>
  <cols>
    <col min="1" max="1" width="3.42578125" style="1" customWidth="1"/>
    <col min="2" max="2" width="28.5703125" style="1" customWidth="1"/>
    <col min="3" max="3" width="14.85546875" style="1" customWidth="1"/>
    <col min="4" max="4" width="17.140625" style="1" customWidth="1"/>
    <col min="5" max="5" width="18.5703125" style="1" customWidth="1"/>
    <col min="6" max="6" width="16.85546875" style="1" customWidth="1"/>
    <col min="7" max="7" width="2.42578125" style="1" customWidth="1"/>
    <col min="8" max="8" width="12.42578125" style="1" customWidth="1"/>
    <col min="9" max="9" width="76.42578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1" s="20" customFormat="1" ht="65.099999999999994" customHeight="1"/>
    <row r="2" spans="1:11" s="20" customFormat="1" ht="15" customHeight="1">
      <c r="A2" s="21"/>
      <c r="B2" s="22"/>
      <c r="C2" s="22"/>
      <c r="D2" s="22"/>
      <c r="E2" s="22"/>
      <c r="F2" s="22"/>
      <c r="G2" s="22"/>
      <c r="H2" s="22"/>
    </row>
    <row r="3" spans="1:11" s="20" customFormat="1" ht="59.1" customHeight="1">
      <c r="A3" s="21"/>
      <c r="B3" s="23"/>
      <c r="C3" s="24"/>
      <c r="D3" s="25"/>
      <c r="E3" s="25"/>
      <c r="F3" s="310" t="s">
        <v>564</v>
      </c>
      <c r="G3" s="310"/>
      <c r="H3" s="310"/>
    </row>
    <row r="4" spans="1:11" s="20" customFormat="1" ht="81" customHeight="1">
      <c r="A4" s="21"/>
      <c r="B4" s="315" t="s">
        <v>5</v>
      </c>
      <c r="C4" s="315"/>
      <c r="D4" s="315"/>
      <c r="E4" s="315"/>
      <c r="F4" s="21"/>
    </row>
    <row r="5" spans="1:11" s="20" customFormat="1" ht="15" customHeight="1">
      <c r="A5" s="26"/>
      <c r="B5" s="256" t="s">
        <v>1</v>
      </c>
      <c r="C5" s="257">
        <v>2.2000000000000002</v>
      </c>
      <c r="D5" s="258" t="s">
        <v>2</v>
      </c>
      <c r="E5" s="259">
        <v>45551</v>
      </c>
      <c r="F5" s="260"/>
      <c r="G5" s="261"/>
      <c r="H5" s="262"/>
      <c r="I5" s="31"/>
      <c r="J5" s="32"/>
      <c r="K5" s="32"/>
    </row>
    <row r="6" spans="1:11" s="21" customFormat="1"/>
    <row r="7" spans="1:11" s="21" customFormat="1" ht="106.35" customHeight="1">
      <c r="B7" s="322" t="s">
        <v>6</v>
      </c>
      <c r="C7" s="323"/>
      <c r="D7" s="323"/>
      <c r="E7" s="323"/>
      <c r="F7" s="323"/>
      <c r="G7" s="323"/>
      <c r="H7" s="324"/>
      <c r="I7" s="33"/>
    </row>
    <row r="8" spans="1:11" s="10" customFormat="1" ht="20.25" customHeight="1">
      <c r="B8" s="12"/>
      <c r="C8" s="11"/>
      <c r="D8" s="17"/>
      <c r="E8" s="13"/>
      <c r="F8" s="11"/>
      <c r="G8" s="11"/>
    </row>
    <row r="9" spans="1:11" s="10" customFormat="1" ht="36" customHeight="1">
      <c r="B9" s="12"/>
      <c r="C9" s="272"/>
      <c r="D9" s="264" t="s">
        <v>122</v>
      </c>
      <c r="E9" s="273"/>
      <c r="F9" s="11"/>
      <c r="G9" s="11"/>
    </row>
    <row r="10" spans="1:11" s="10" customFormat="1" ht="20.25" customHeight="1">
      <c r="B10" s="34"/>
      <c r="C10" s="34"/>
      <c r="D10" s="35"/>
      <c r="E10" s="36"/>
      <c r="F10" s="34"/>
      <c r="G10" s="34"/>
      <c r="H10" s="21"/>
      <c r="I10" s="21"/>
    </row>
    <row r="11" spans="1:11" s="3" customFormat="1" ht="17.25" customHeight="1">
      <c r="B11" s="267" t="s">
        <v>8</v>
      </c>
      <c r="C11" s="260"/>
      <c r="D11" s="260"/>
      <c r="E11" s="260"/>
      <c r="F11" s="260"/>
      <c r="G11" s="260"/>
      <c r="H11" s="261"/>
      <c r="I11" s="21"/>
    </row>
    <row r="12" spans="1:11" s="3" customFormat="1" ht="9.9499999999999993" customHeight="1">
      <c r="B12" s="38"/>
      <c r="C12" s="30"/>
      <c r="D12" s="30"/>
      <c r="E12" s="30"/>
      <c r="F12" s="30"/>
      <c r="G12" s="30"/>
      <c r="H12" s="21"/>
      <c r="I12" s="21"/>
    </row>
    <row r="13" spans="1:11" s="10" customFormat="1" ht="15.95" customHeight="1">
      <c r="B13" s="39"/>
      <c r="C13" s="30"/>
      <c r="D13" s="319">
        <v>4</v>
      </c>
      <c r="E13" s="321" t="s">
        <v>9</v>
      </c>
      <c r="F13" s="40" t="str">
        <f>IF(MOD(D13,1)&lt;=0,"",IF(MOD(D13,1)=0.5,"","ERROR: Rating must be in 0.5 star increment"))</f>
        <v/>
      </c>
      <c r="G13" s="30"/>
      <c r="H13" s="21"/>
      <c r="I13" s="21"/>
    </row>
    <row r="14" spans="1:11" s="10" customFormat="1" ht="11.25" customHeight="1">
      <c r="B14" s="41"/>
      <c r="C14" s="30"/>
      <c r="D14" s="320"/>
      <c r="E14" s="321"/>
      <c r="F14" s="30"/>
      <c r="G14" s="30"/>
      <c r="H14" s="21"/>
      <c r="I14" s="21"/>
    </row>
    <row r="15" spans="1:11" s="10" customFormat="1" ht="11.25" customHeight="1">
      <c r="B15" s="41"/>
      <c r="C15" s="30"/>
      <c r="D15" s="151"/>
      <c r="E15" s="36"/>
      <c r="F15" s="30"/>
      <c r="G15" s="30"/>
      <c r="H15" s="21"/>
      <c r="I15" s="21"/>
    </row>
    <row r="16" spans="1:11" s="3" customFormat="1" ht="17.25" customHeight="1">
      <c r="B16" s="267" t="s">
        <v>123</v>
      </c>
      <c r="C16" s="260"/>
      <c r="D16" s="260"/>
      <c r="E16" s="260"/>
      <c r="F16" s="260"/>
      <c r="G16" s="260"/>
      <c r="H16" s="261"/>
      <c r="I16" s="75"/>
      <c r="J16" s="14"/>
    </row>
    <row r="17" spans="2:15" s="3" customFormat="1" ht="21.75" customHeight="1">
      <c r="B17" s="47"/>
      <c r="C17" s="47"/>
      <c r="D17" s="47"/>
      <c r="E17" s="47"/>
      <c r="F17" s="47"/>
      <c r="G17" s="47"/>
      <c r="H17" s="33"/>
      <c r="I17" s="75"/>
      <c r="J17" s="4"/>
    </row>
    <row r="18" spans="2:15" s="14" customFormat="1" ht="20.100000000000001" customHeight="1">
      <c r="B18" s="274" t="s">
        <v>11</v>
      </c>
      <c r="C18" s="275"/>
      <c r="D18" s="275"/>
      <c r="E18" s="275"/>
      <c r="F18" s="276"/>
      <c r="G18" s="57"/>
      <c r="H18" s="186"/>
      <c r="I18" s="109" t="str">
        <f>IF(AND(H18="",D13=""),"",IF(ISNA(C76),"ERROR: Please enter a valid postcode",""))</f>
        <v>ERROR: Please enter a valid postcode</v>
      </c>
    </row>
    <row r="19" spans="2:15" s="14" customFormat="1" ht="20.100000000000001" customHeight="1">
      <c r="B19" s="242" t="s">
        <v>124</v>
      </c>
      <c r="C19" s="163"/>
      <c r="D19" s="163"/>
      <c r="E19" s="163"/>
      <c r="F19" s="243"/>
      <c r="G19" s="75"/>
      <c r="H19" s="187"/>
      <c r="I19" s="109" t="str">
        <f>IF(AND(NOT(ISBLANK(H18)),(OR(ISBLANK(H19),H19=0))),"Note: If you are unsure, try using default hours of 40 hours per week instead of 0 hours.","")</f>
        <v/>
      </c>
      <c r="K19" s="18"/>
      <c r="M19" s="18"/>
      <c r="O19" s="19"/>
    </row>
    <row r="20" spans="2:15" s="14" customFormat="1" ht="20.100000000000001" customHeight="1">
      <c r="B20" s="242" t="s">
        <v>125</v>
      </c>
      <c r="C20" s="203"/>
      <c r="D20" s="203"/>
      <c r="E20" s="203"/>
      <c r="F20" s="244"/>
      <c r="G20" s="57"/>
      <c r="H20" s="188"/>
      <c r="K20" s="18"/>
    </row>
    <row r="21" spans="2:15" s="14" customFormat="1" ht="22.5" customHeight="1">
      <c r="B21" s="245" t="s">
        <v>126</v>
      </c>
      <c r="C21" s="239"/>
      <c r="D21" s="239"/>
      <c r="E21" s="239"/>
      <c r="F21" s="246"/>
      <c r="G21" s="57"/>
      <c r="H21" s="188"/>
      <c r="I21" s="332" t="str">
        <f>IF(AND(NOT(ISBLANK(D13)),H21=0),"NOTE: If you know the actual number of occupied workstations, please enter. Otherwise, an estimate of 1 occupied workstation per 20m² will be assumed in the calculator.","")</f>
        <v>NOTE: If you know the actual number of occupied workstations, please enter. Otherwise, an estimate of 1 occupied workstation per 20m² will be assumed in the calculator.</v>
      </c>
      <c r="K21" s="18"/>
    </row>
    <row r="22" spans="2:15" s="14" customFormat="1" ht="26.25" customHeight="1">
      <c r="B22" s="333"/>
      <c r="C22" s="333"/>
      <c r="D22" s="333"/>
      <c r="E22" s="333"/>
      <c r="F22" s="333"/>
      <c r="G22" s="57"/>
      <c r="I22" s="332"/>
      <c r="K22" s="18"/>
    </row>
    <row r="23" spans="2:15" s="14" customFormat="1" ht="12.75" customHeight="1">
      <c r="B23" s="79"/>
      <c r="C23" s="73"/>
      <c r="D23" s="73"/>
      <c r="E23" s="73"/>
      <c r="F23" s="73"/>
      <c r="G23" s="75"/>
      <c r="H23" s="152"/>
    </row>
    <row r="24" spans="2:15" s="14" customFormat="1" ht="20.100000000000001" customHeight="1">
      <c r="B24" s="251" t="s">
        <v>14</v>
      </c>
      <c r="C24" s="254"/>
      <c r="D24" s="254"/>
      <c r="E24" s="254"/>
      <c r="F24" s="255" t="s">
        <v>15</v>
      </c>
      <c r="G24" s="82"/>
      <c r="H24" s="200"/>
    </row>
    <row r="25" spans="2:15" s="14" customFormat="1" ht="20.100000000000001" customHeight="1">
      <c r="B25" s="168" t="str">
        <f>IF(SUM(H24:H29)=1,"","ERROR: Percentage breakdown must total 100%")</f>
        <v>ERROR: Percentage breakdown must total 100%</v>
      </c>
      <c r="C25" s="169"/>
      <c r="D25" s="169"/>
      <c r="E25" s="169"/>
      <c r="F25" s="170" t="s">
        <v>16</v>
      </c>
      <c r="G25" s="86"/>
      <c r="H25" s="200"/>
    </row>
    <row r="26" spans="2:15" s="14" customFormat="1" ht="20.100000000000001" customHeight="1">
      <c r="B26" s="168"/>
      <c r="C26" s="169"/>
      <c r="D26" s="169"/>
      <c r="E26" s="169"/>
      <c r="F26" s="170" t="s">
        <v>17</v>
      </c>
      <c r="G26" s="86"/>
      <c r="H26" s="200"/>
    </row>
    <row r="27" spans="2:15" s="14" customFormat="1" ht="20.100000000000001" customHeight="1">
      <c r="B27" s="168"/>
      <c r="C27" s="169"/>
      <c r="D27" s="169"/>
      <c r="E27" s="169"/>
      <c r="F27" s="170" t="s">
        <v>18</v>
      </c>
      <c r="G27" s="86"/>
      <c r="H27" s="200"/>
    </row>
    <row r="28" spans="2:15" s="14" customFormat="1" ht="20.100000000000001" customHeight="1">
      <c r="B28" s="162"/>
      <c r="C28" s="169"/>
      <c r="D28" s="169"/>
      <c r="E28" s="169"/>
      <c r="F28" s="170" t="s">
        <v>19</v>
      </c>
      <c r="G28" s="86"/>
      <c r="H28" s="200"/>
    </row>
    <row r="29" spans="2:15" s="14" customFormat="1" ht="20.100000000000001" customHeight="1">
      <c r="B29" s="171"/>
      <c r="C29" s="172"/>
      <c r="D29" s="172"/>
      <c r="E29" s="172"/>
      <c r="F29" s="173" t="s">
        <v>20</v>
      </c>
      <c r="G29" s="86"/>
      <c r="H29" s="200"/>
    </row>
    <row r="30" spans="2:15" s="14" customFormat="1" ht="12.75" customHeight="1">
      <c r="B30" s="84"/>
      <c r="C30" s="84"/>
      <c r="D30" s="84"/>
      <c r="E30" s="84"/>
      <c r="F30" s="84"/>
      <c r="G30" s="86"/>
      <c r="H30" s="157"/>
    </row>
    <row r="31" spans="2:15" s="3" customFormat="1" ht="19.5" customHeight="1">
      <c r="B31" s="48"/>
      <c r="C31" s="49"/>
      <c r="D31" s="49"/>
      <c r="E31" s="49"/>
      <c r="F31" s="49"/>
      <c r="G31" s="49"/>
      <c r="H31" s="42"/>
      <c r="I31" s="21"/>
    </row>
    <row r="32" spans="2:15" s="3" customFormat="1" ht="1.5" customHeight="1">
      <c r="B32" s="50"/>
      <c r="C32" s="51"/>
      <c r="D32" s="51"/>
      <c r="E32" s="51"/>
      <c r="F32" s="51"/>
      <c r="G32" s="51"/>
      <c r="H32" s="44"/>
      <c r="I32" s="189"/>
    </row>
    <row r="33" spans="1:11" s="3" customFormat="1" ht="17.25" customHeight="1">
      <c r="B33" s="160" t="s">
        <v>26</v>
      </c>
      <c r="C33" s="161"/>
      <c r="D33" s="161"/>
      <c r="E33" s="161"/>
      <c r="F33" s="161"/>
      <c r="G33" s="161"/>
      <c r="H33" s="23"/>
      <c r="I33" s="21"/>
    </row>
    <row r="34" spans="1:11" s="3" customFormat="1" ht="1.5" customHeight="1">
      <c r="B34" s="45"/>
      <c r="C34" s="45"/>
      <c r="D34" s="45"/>
      <c r="E34" s="45"/>
      <c r="F34" s="45"/>
      <c r="G34" s="45"/>
      <c r="H34" s="46"/>
      <c r="I34" s="21"/>
      <c r="J34" s="4"/>
    </row>
    <row r="35" spans="1:11" s="3" customFormat="1" ht="9.9499999999999993" customHeight="1">
      <c r="B35" s="21"/>
      <c r="C35" s="21"/>
      <c r="D35" s="21"/>
      <c r="E35" s="21"/>
      <c r="F35" s="52"/>
      <c r="G35" s="52"/>
      <c r="H35" s="21"/>
      <c r="I35" s="21"/>
      <c r="J35" s="5"/>
    </row>
    <row r="36" spans="1:11" s="3" customFormat="1" ht="9.9499999999999993" customHeight="1">
      <c r="B36" s="21"/>
      <c r="C36" s="21"/>
      <c r="D36" s="21"/>
      <c r="E36" s="21"/>
      <c r="F36" s="52"/>
      <c r="G36" s="52"/>
      <c r="H36" s="21"/>
      <c r="I36" s="21"/>
      <c r="J36" s="5"/>
    </row>
    <row r="37" spans="1:11" s="10" customFormat="1" ht="16.5" hidden="1" customHeight="1">
      <c r="B37" s="21"/>
      <c r="C37" s="53" t="s">
        <v>27</v>
      </c>
      <c r="D37" s="21"/>
      <c r="E37" s="21"/>
      <c r="F37" s="54">
        <f>IF(D13&lt;&gt;"",TRUNC(C85),"")</f>
        <v>79</v>
      </c>
      <c r="G37" s="55"/>
      <c r="H37" s="21"/>
      <c r="I37" s="21"/>
      <c r="J37" s="15"/>
    </row>
    <row r="38" spans="1:11" s="10" customFormat="1" ht="16.5" hidden="1" customHeight="1">
      <c r="B38" s="21"/>
      <c r="C38" s="53"/>
      <c r="D38" s="21"/>
      <c r="E38" s="21"/>
      <c r="F38" s="55"/>
      <c r="G38" s="55"/>
      <c r="H38" s="21"/>
      <c r="I38" s="21"/>
      <c r="J38" s="15"/>
    </row>
    <row r="39" spans="1:11" s="10" customFormat="1" ht="16.5" customHeight="1">
      <c r="B39" s="21"/>
      <c r="C39" s="56" t="s">
        <v>28</v>
      </c>
      <c r="D39" s="57"/>
      <c r="E39" s="57"/>
      <c r="F39" s="21"/>
      <c r="G39" s="21"/>
      <c r="H39" s="21"/>
      <c r="J39" s="15"/>
    </row>
    <row r="40" spans="1:11" s="10" customFormat="1" ht="16.5" customHeight="1">
      <c r="B40" s="21"/>
      <c r="C40" s="58"/>
      <c r="D40" s="57"/>
      <c r="E40" s="60" t="s">
        <v>29</v>
      </c>
      <c r="F40" s="54" t="str">
        <f>IF(AND(H18&lt;&gt;"",B25=""),TRUNC(($C$87)*(H24)/$C$95),"")</f>
        <v/>
      </c>
      <c r="G40" s="61"/>
      <c r="H40" s="61" t="s">
        <v>30</v>
      </c>
      <c r="J40" s="97"/>
      <c r="K40" s="158"/>
    </row>
    <row r="41" spans="1:11" s="10" customFormat="1" ht="16.5" customHeight="1">
      <c r="B41" s="21"/>
      <c r="C41" s="58"/>
      <c r="D41" s="57"/>
      <c r="E41" s="60" t="s">
        <v>31</v>
      </c>
      <c r="F41" s="54" t="str">
        <f>IF(AND(H18&lt;&gt;"",B25=""),TRUNC(($C$87)*(H25)/$C$95),"")</f>
        <v/>
      </c>
      <c r="G41" s="61"/>
      <c r="H41" s="61" t="s">
        <v>30</v>
      </c>
      <c r="J41" s="97"/>
      <c r="K41" s="158"/>
    </row>
    <row r="42" spans="1:11" s="10" customFormat="1" ht="16.5" customHeight="1">
      <c r="B42" s="21"/>
      <c r="C42" s="58"/>
      <c r="D42" s="57"/>
      <c r="E42" s="60" t="s">
        <v>32</v>
      </c>
      <c r="F42" s="54" t="str">
        <f>IF(AND(H18&lt;&gt;"",B25=""),TRUNC(($C$87)*(H26)/$C$95),"")</f>
        <v/>
      </c>
      <c r="G42" s="61"/>
      <c r="H42" s="61" t="s">
        <v>30</v>
      </c>
      <c r="J42" s="97"/>
    </row>
    <row r="43" spans="1:11" s="10" customFormat="1" ht="16.5" customHeight="1">
      <c r="B43" s="21"/>
      <c r="C43" s="58"/>
      <c r="D43" s="57"/>
      <c r="E43" s="60" t="s">
        <v>33</v>
      </c>
      <c r="F43" s="54" t="str">
        <f>IF(AND(H18&lt;&gt;"",B25=""),TRUNC(($C$87)*(H27)/$C$95),"")</f>
        <v/>
      </c>
      <c r="G43" s="61"/>
      <c r="H43" s="61" t="s">
        <v>30</v>
      </c>
      <c r="J43" s="97"/>
    </row>
    <row r="44" spans="1:11" s="10" customFormat="1" ht="16.5" customHeight="1">
      <c r="B44" s="21"/>
      <c r="C44" s="58"/>
      <c r="D44" s="21"/>
      <c r="E44" s="60" t="s">
        <v>34</v>
      </c>
      <c r="F44" s="54" t="str">
        <f>IF(AND(H18&lt;&gt;"",B25=""),TRUNC(($C$87)*(H28)/$C$95)/D93,"")</f>
        <v/>
      </c>
      <c r="G44" s="61"/>
      <c r="H44" s="61" t="s">
        <v>35</v>
      </c>
      <c r="J44" s="97"/>
      <c r="K44" s="158"/>
    </row>
    <row r="45" spans="1:11" s="10" customFormat="1" ht="16.5" customHeight="1">
      <c r="B45" s="21"/>
      <c r="C45" s="58"/>
      <c r="D45" s="21"/>
      <c r="E45" s="60" t="s">
        <v>36</v>
      </c>
      <c r="F45" s="54" t="str">
        <f>IF(AND(H18&lt;&gt;"",B25=""),TRUNC(($C$87)*(H29)/$C$95)/D94,"")</f>
        <v/>
      </c>
      <c r="G45" s="61"/>
      <c r="H45" s="61" t="s">
        <v>37</v>
      </c>
      <c r="J45" s="97"/>
      <c r="K45" s="158"/>
    </row>
    <row r="46" spans="1:11">
      <c r="A46" s="2"/>
      <c r="B46" s="21"/>
      <c r="C46" s="21"/>
      <c r="D46" s="21"/>
      <c r="E46" s="62"/>
      <c r="F46" s="21"/>
      <c r="G46" s="21"/>
      <c r="H46" s="21"/>
      <c r="I46" s="10"/>
    </row>
    <row r="47" spans="1:11">
      <c r="B47" s="21"/>
      <c r="C47" s="63"/>
      <c r="D47" s="57"/>
      <c r="E47" s="21"/>
      <c r="F47" s="21"/>
      <c r="G47" s="21"/>
      <c r="H47" s="21"/>
      <c r="I47" s="21"/>
    </row>
    <row r="48" spans="1:11" s="7" customFormat="1" ht="15.75" customHeight="1">
      <c r="A48" s="6"/>
      <c r="B48" s="57"/>
      <c r="C48" s="64" t="s">
        <v>38</v>
      </c>
      <c r="D48" s="57"/>
      <c r="E48" s="57"/>
      <c r="F48" s="65" t="e">
        <f>TRUNC(F40+F41+F42+F43+F44*D93+F45*D94)</f>
        <v>#VALUE!</v>
      </c>
      <c r="G48" s="57"/>
      <c r="H48" s="57" t="s">
        <v>30</v>
      </c>
      <c r="I48" s="57"/>
    </row>
    <row r="49" spans="1:11" s="7" customFormat="1" ht="15.75" customHeight="1">
      <c r="A49" s="6"/>
      <c r="B49" s="57"/>
      <c r="C49" s="64" t="s">
        <v>39</v>
      </c>
      <c r="D49" s="57"/>
      <c r="E49" s="57"/>
      <c r="F49" s="98" t="e">
        <f>F48/H20</f>
        <v>#VALUE!</v>
      </c>
      <c r="G49" s="57"/>
      <c r="H49" s="57" t="s">
        <v>40</v>
      </c>
      <c r="I49" s="57"/>
    </row>
    <row r="50" spans="1:11" s="7" customFormat="1" ht="15.75" customHeight="1">
      <c r="A50" s="6"/>
      <c r="B50" s="57"/>
      <c r="C50" s="64" t="s">
        <v>41</v>
      </c>
      <c r="D50" s="57"/>
      <c r="E50" s="57"/>
      <c r="F50" s="98" t="e">
        <f t="shared" ref="F50:F55" si="0">$F$49*H24</f>
        <v>#VALUE!</v>
      </c>
      <c r="G50" s="57"/>
      <c r="H50" s="57" t="s">
        <v>40</v>
      </c>
      <c r="I50" s="57"/>
    </row>
    <row r="51" spans="1:11" s="7" customFormat="1" ht="15.75" customHeight="1">
      <c r="A51" s="6"/>
      <c r="B51" s="57"/>
      <c r="C51" s="64" t="s">
        <v>42</v>
      </c>
      <c r="D51" s="57"/>
      <c r="E51" s="57"/>
      <c r="F51" s="98" t="e">
        <f t="shared" si="0"/>
        <v>#VALUE!</v>
      </c>
      <c r="G51" s="57"/>
      <c r="H51" s="57" t="s">
        <v>40</v>
      </c>
      <c r="I51" s="57"/>
    </row>
    <row r="52" spans="1:11" s="7" customFormat="1" ht="15.75" customHeight="1">
      <c r="A52" s="6"/>
      <c r="B52" s="57"/>
      <c r="C52" s="64" t="s">
        <v>43</v>
      </c>
      <c r="D52" s="57"/>
      <c r="E52" s="57"/>
      <c r="F52" s="98" t="e">
        <f>$F$49*H26</f>
        <v>#VALUE!</v>
      </c>
      <c r="G52" s="57"/>
      <c r="H52" s="57" t="s">
        <v>40</v>
      </c>
      <c r="I52" s="57"/>
    </row>
    <row r="53" spans="1:11" s="7" customFormat="1" ht="15.75" customHeight="1">
      <c r="A53" s="6"/>
      <c r="B53" s="57"/>
      <c r="C53" s="64" t="s">
        <v>44</v>
      </c>
      <c r="D53" s="57"/>
      <c r="E53" s="57"/>
      <c r="F53" s="98" t="e">
        <f t="shared" si="0"/>
        <v>#VALUE!</v>
      </c>
      <c r="G53" s="57"/>
      <c r="H53" s="57" t="s">
        <v>40</v>
      </c>
      <c r="I53" s="57"/>
    </row>
    <row r="54" spans="1:11" s="7" customFormat="1" ht="15.75" customHeight="1">
      <c r="A54" s="6"/>
      <c r="B54" s="57"/>
      <c r="C54" s="64" t="s">
        <v>45</v>
      </c>
      <c r="D54" s="57"/>
      <c r="E54" s="57"/>
      <c r="F54" s="98" t="e">
        <f t="shared" si="0"/>
        <v>#VALUE!</v>
      </c>
      <c r="G54" s="57"/>
      <c r="H54" s="57" t="s">
        <v>40</v>
      </c>
      <c r="I54" s="57"/>
    </row>
    <row r="55" spans="1:11" s="7" customFormat="1" ht="15.75" customHeight="1">
      <c r="A55" s="6"/>
      <c r="B55" s="57"/>
      <c r="C55" s="64" t="s">
        <v>46</v>
      </c>
      <c r="D55" s="57"/>
      <c r="E55" s="57"/>
      <c r="F55" s="98" t="e">
        <f t="shared" si="0"/>
        <v>#VALUE!</v>
      </c>
      <c r="G55" s="57"/>
      <c r="H55" s="57" t="s">
        <v>40</v>
      </c>
      <c r="I55" s="57"/>
    </row>
    <row r="56" spans="1:11" s="7" customFormat="1" ht="15.75" customHeight="1">
      <c r="A56" s="8"/>
      <c r="B56" s="57"/>
      <c r="C56" s="66"/>
      <c r="D56" s="57"/>
      <c r="E56" s="57"/>
      <c r="F56" s="66"/>
      <c r="G56" s="57"/>
      <c r="H56" s="66"/>
      <c r="I56" s="57"/>
    </row>
    <row r="57" spans="1:11" s="7" customFormat="1" ht="15.75" customHeight="1">
      <c r="A57" s="6"/>
      <c r="B57" s="57"/>
      <c r="C57" s="64" t="s">
        <v>47</v>
      </c>
      <c r="D57" s="57"/>
      <c r="E57" s="57"/>
      <c r="F57" s="65" t="e">
        <f>C87</f>
        <v>#N/A</v>
      </c>
      <c r="G57" s="57"/>
      <c r="H57" s="57" t="s">
        <v>48</v>
      </c>
      <c r="I57" s="57"/>
    </row>
    <row r="58" spans="1:11" s="7" customFormat="1" ht="15.75" customHeight="1">
      <c r="A58" s="6"/>
      <c r="B58" s="57"/>
      <c r="C58" s="64" t="s">
        <v>49</v>
      </c>
      <c r="D58" s="57"/>
      <c r="E58" s="57"/>
      <c r="F58" s="98" t="e">
        <f>F57/H20</f>
        <v>#N/A</v>
      </c>
      <c r="G58" s="57"/>
      <c r="H58" s="57" t="s">
        <v>50</v>
      </c>
      <c r="I58" s="57"/>
      <c r="J58" s="100"/>
    </row>
    <row r="59" spans="1:11" s="7" customFormat="1" ht="15.75" customHeight="1">
      <c r="A59" s="6"/>
      <c r="B59" s="57"/>
      <c r="C59" s="64" t="s">
        <v>51</v>
      </c>
      <c r="D59" s="57"/>
      <c r="E59" s="57"/>
      <c r="F59" s="98" t="e">
        <f>F40*C88/$H$20</f>
        <v>#VALUE!</v>
      </c>
      <c r="G59" s="57"/>
      <c r="H59" s="57" t="s">
        <v>50</v>
      </c>
      <c r="I59" s="57"/>
      <c r="J59" s="100"/>
    </row>
    <row r="60" spans="1:11" s="7" customFormat="1" ht="15.75" customHeight="1">
      <c r="A60" s="6"/>
      <c r="B60" s="57"/>
      <c r="C60" s="64" t="s">
        <v>52</v>
      </c>
      <c r="D60" s="57"/>
      <c r="E60" s="57"/>
      <c r="F60" s="98" t="e">
        <f>F41*C89/$H$20</f>
        <v>#VALUE!</v>
      </c>
      <c r="G60" s="57"/>
      <c r="H60" s="57" t="s">
        <v>50</v>
      </c>
      <c r="I60" s="57"/>
      <c r="J60" s="100"/>
    </row>
    <row r="61" spans="1:11" s="7" customFormat="1" ht="15.75" customHeight="1">
      <c r="A61" s="6"/>
      <c r="B61" s="57"/>
      <c r="C61" s="64" t="s">
        <v>53</v>
      </c>
      <c r="D61" s="57"/>
      <c r="E61" s="57"/>
      <c r="F61" s="98" t="e">
        <f>F42*C90/$H$20</f>
        <v>#VALUE!</v>
      </c>
      <c r="G61" s="57"/>
      <c r="H61" s="57" t="s">
        <v>50</v>
      </c>
      <c r="I61" s="57"/>
      <c r="J61" s="100"/>
    </row>
    <row r="62" spans="1:11" s="7" customFormat="1" ht="15.75" customHeight="1">
      <c r="A62" s="6"/>
      <c r="B62" s="57"/>
      <c r="C62" s="64" t="s">
        <v>54</v>
      </c>
      <c r="D62" s="57"/>
      <c r="E62" s="57"/>
      <c r="F62" s="98" t="e">
        <f>F43*C91/$H$20</f>
        <v>#VALUE!</v>
      </c>
      <c r="G62" s="57"/>
      <c r="H62" s="57" t="s">
        <v>50</v>
      </c>
      <c r="I62" s="57"/>
    </row>
    <row r="63" spans="1:11" s="7" customFormat="1" ht="15.75" customHeight="1">
      <c r="A63" s="6"/>
      <c r="B63" s="57"/>
      <c r="C63" s="64" t="s">
        <v>55</v>
      </c>
      <c r="D63" s="57"/>
      <c r="E63" s="57"/>
      <c r="F63" s="98" t="e">
        <f>(F44*C93*D93)/$H$20</f>
        <v>#VALUE!</v>
      </c>
      <c r="G63" s="57"/>
      <c r="H63" s="57" t="s">
        <v>50</v>
      </c>
      <c r="I63" s="57"/>
      <c r="K63" s="1"/>
    </row>
    <row r="64" spans="1:11" s="7" customFormat="1" ht="15.75" customHeight="1">
      <c r="A64" s="6"/>
      <c r="B64" s="57"/>
      <c r="C64" s="64" t="s">
        <v>56</v>
      </c>
      <c r="D64" s="57"/>
      <c r="E64" s="57"/>
      <c r="F64" s="98" t="e">
        <f>(F45*C94*D94)/$H$20</f>
        <v>#VALUE!</v>
      </c>
      <c r="G64" s="57"/>
      <c r="H64" s="57" t="s">
        <v>50</v>
      </c>
      <c r="I64" s="57"/>
      <c r="K64" s="1"/>
    </row>
    <row r="65" spans="1:9">
      <c r="A65" s="2"/>
      <c r="B65" s="21"/>
      <c r="C65" s="21"/>
      <c r="D65" s="21"/>
      <c r="E65" s="62"/>
      <c r="F65" s="21"/>
      <c r="G65" s="21"/>
      <c r="H65" s="21"/>
      <c r="I65" s="21"/>
    </row>
    <row r="66" spans="1:9">
      <c r="B66" s="67"/>
      <c r="C66" s="21"/>
      <c r="D66" s="21"/>
      <c r="E66" s="21"/>
      <c r="F66" s="21"/>
      <c r="G66" s="21"/>
      <c r="H66" s="21"/>
      <c r="I66" s="21"/>
    </row>
    <row r="67" spans="1:9">
      <c r="B67" s="67"/>
      <c r="C67" s="21"/>
      <c r="D67" s="21"/>
      <c r="E67" s="21"/>
      <c r="F67" s="21"/>
      <c r="G67" s="21"/>
      <c r="H67" s="21"/>
      <c r="I67" s="21"/>
    </row>
    <row r="68" spans="1:9">
      <c r="B68" s="67"/>
      <c r="C68" s="21"/>
      <c r="D68" s="21"/>
      <c r="E68" s="21"/>
      <c r="F68" s="21"/>
      <c r="G68" s="21"/>
      <c r="H68" s="21"/>
      <c r="I68" s="21"/>
    </row>
    <row r="69" spans="1:9">
      <c r="B69" s="67"/>
      <c r="C69" s="21"/>
      <c r="D69" s="21"/>
      <c r="E69" s="21"/>
      <c r="F69" s="21"/>
      <c r="G69" s="21"/>
      <c r="H69" s="21"/>
      <c r="I69" s="21"/>
    </row>
    <row r="70" spans="1:9">
      <c r="B70" s="67"/>
      <c r="C70" s="21"/>
      <c r="D70" s="21"/>
      <c r="E70" s="21"/>
      <c r="F70" s="21"/>
      <c r="G70" s="21"/>
      <c r="H70" s="21"/>
      <c r="I70" s="21"/>
    </row>
    <row r="71" spans="1:9">
      <c r="B71" s="68"/>
      <c r="C71" s="21"/>
      <c r="D71" s="21"/>
      <c r="E71" s="21"/>
      <c r="F71" s="21"/>
      <c r="G71" s="21"/>
      <c r="H71" s="21"/>
      <c r="I71" s="21"/>
    </row>
    <row r="72" spans="1:9" ht="17.25" hidden="1">
      <c r="A72" s="227"/>
      <c r="B72" s="69" t="s">
        <v>57</v>
      </c>
      <c r="C72" s="21"/>
      <c r="D72" s="21"/>
      <c r="E72" s="21"/>
      <c r="F72" s="21"/>
      <c r="G72" s="21"/>
      <c r="H72" s="21"/>
      <c r="I72" s="21"/>
    </row>
    <row r="73" spans="1:9" hidden="1">
      <c r="A73" s="227"/>
      <c r="B73" s="21" t="s">
        <v>58</v>
      </c>
      <c r="C73" s="96" t="str">
        <f>IF(ISBLANK(H19),"No Input Value",MIN(H19, 168))</f>
        <v>No Input Value</v>
      </c>
      <c r="D73" s="21"/>
      <c r="E73" s="21"/>
      <c r="F73" s="21"/>
      <c r="G73" s="21"/>
      <c r="H73" s="21"/>
      <c r="I73" s="21"/>
    </row>
    <row r="74" spans="1:9" hidden="1">
      <c r="A74" s="227"/>
      <c r="B74" s="21" t="s">
        <v>59</v>
      </c>
      <c r="C74" s="110" t="str">
        <f>IF(ISERROR(LEFT($H18,1)*1),"Y","N")</f>
        <v>Y</v>
      </c>
      <c r="D74" s="21"/>
      <c r="E74" s="21"/>
      <c r="F74" s="21"/>
      <c r="G74" s="21"/>
      <c r="H74" s="21"/>
      <c r="I74" s="21"/>
    </row>
    <row r="75" spans="1:9" hidden="1">
      <c r="A75" s="227"/>
      <c r="B75" s="21" t="s">
        <v>60</v>
      </c>
      <c r="C75" s="110" t="str">
        <f>IF(ISERROR(MID($H18,2,1)*1),"Y","N")</f>
        <v>Y</v>
      </c>
      <c r="D75" s="21"/>
      <c r="E75" s="21"/>
      <c r="F75" s="21"/>
      <c r="G75" s="21"/>
      <c r="H75" s="21"/>
      <c r="I75" s="21"/>
    </row>
    <row r="76" spans="1:9" hidden="1">
      <c r="A76" s="227"/>
      <c r="B76" s="21" t="s">
        <v>61</v>
      </c>
      <c r="C76" s="96" t="e">
        <f>IF(AND(C74="Y",C75="Y"),INDEX(Climate_pcode_xref!$B$2:$B$122,MATCH(LEFT(H18,2),Climate_pcode_xref!$A$2:$A$122,0)),INDEX(Climate_pcode_xref!$B$2:$B$122,MATCH(LEFT(H18,1),Climate_pcode_xref!$A$2:$A$122,0)))</f>
        <v>#N/A</v>
      </c>
      <c r="D76" s="21"/>
      <c r="E76" s="21"/>
      <c r="F76" s="21"/>
      <c r="G76" s="21"/>
      <c r="H76" s="21"/>
      <c r="I76" s="21"/>
    </row>
    <row r="77" spans="1:9" hidden="1">
      <c r="A77" s="227"/>
      <c r="B77" s="21" t="s">
        <v>62</v>
      </c>
      <c r="C77" s="21" t="e">
        <f>INDEX(Climate_zones!$D$2:$D$19,MATCH(C76,Climate_zones!$A$2:$A$19,0))</f>
        <v>#N/A</v>
      </c>
      <c r="D77" s="21"/>
      <c r="E77" s="21"/>
      <c r="F77" s="21"/>
      <c r="G77" s="21"/>
      <c r="H77" s="21"/>
      <c r="I77" s="21"/>
    </row>
    <row r="78" spans="1:9" hidden="1">
      <c r="A78" s="227"/>
      <c r="B78" s="21" t="s">
        <v>63</v>
      </c>
      <c r="C78" s="21" t="e">
        <f>INDEX(Climate_zones!$E$2:$E$19,MATCH(C76,Climate_zones!$A$2:$A$19,0))</f>
        <v>#N/A</v>
      </c>
      <c r="D78" s="21"/>
      <c r="E78" s="21"/>
      <c r="F78" s="21"/>
      <c r="G78" s="21"/>
      <c r="H78" s="21"/>
      <c r="I78" s="21"/>
    </row>
    <row r="79" spans="1:9" hidden="1">
      <c r="A79" s="227"/>
      <c r="B79" s="21" t="s">
        <v>64</v>
      </c>
      <c r="C79" s="21" t="e">
        <f>0.011*C77+0.034*C78-26</f>
        <v>#N/A</v>
      </c>
      <c r="D79" s="21"/>
      <c r="E79" s="21"/>
      <c r="F79" s="21"/>
      <c r="G79" s="21"/>
      <c r="H79" s="21"/>
      <c r="I79" s="21"/>
    </row>
    <row r="80" spans="1:9" hidden="1">
      <c r="A80" s="227"/>
      <c r="B80" s="21" t="s">
        <v>65</v>
      </c>
      <c r="C80" s="230" t="e">
        <f>0.0089*C73+0.51</f>
        <v>#VALUE!</v>
      </c>
      <c r="D80" s="21"/>
      <c r="E80" s="21"/>
      <c r="F80" s="21"/>
      <c r="G80" s="21"/>
      <c r="H80" s="21"/>
      <c r="I80" s="21"/>
    </row>
    <row r="81" spans="1:13" hidden="1">
      <c r="A81" s="229"/>
      <c r="B81" s="21" t="s">
        <v>127</v>
      </c>
      <c r="C81" s="132">
        <f>IF(H21&gt;0,H21/H20,1/20)</f>
        <v>0.05</v>
      </c>
      <c r="D81" s="21"/>
      <c r="E81" s="21"/>
      <c r="F81" s="21"/>
      <c r="G81" s="21"/>
      <c r="H81" s="21"/>
      <c r="I81" s="21"/>
    </row>
    <row r="82" spans="1:13" hidden="1">
      <c r="A82" s="229"/>
      <c r="B82" s="21" t="s">
        <v>128</v>
      </c>
      <c r="C82" s="132">
        <f>4000*(-0.01+0.15*C81)</f>
        <v>-10.000000000000002</v>
      </c>
      <c r="D82" s="21"/>
      <c r="E82" s="21"/>
      <c r="F82" s="21"/>
      <c r="G82" s="21"/>
      <c r="H82" s="21"/>
      <c r="I82" s="21"/>
    </row>
    <row r="83" spans="1:13" hidden="1">
      <c r="A83" s="227"/>
      <c r="B83" s="21" t="s">
        <v>67</v>
      </c>
      <c r="C83" s="21">
        <v>222</v>
      </c>
      <c r="D83" s="21"/>
      <c r="E83" s="21"/>
      <c r="F83" s="21"/>
      <c r="G83" s="21"/>
      <c r="H83" s="21"/>
      <c r="I83" s="21"/>
    </row>
    <row r="84" spans="1:13" hidden="1">
      <c r="A84" s="227"/>
      <c r="B84" s="21" t="s">
        <v>68</v>
      </c>
      <c r="C84" s="132" t="e">
        <f>(C83+C79+C82)*C80</f>
        <v>#N/A</v>
      </c>
      <c r="D84" s="21"/>
      <c r="E84" s="21"/>
      <c r="F84" s="21"/>
      <c r="G84" s="21"/>
      <c r="H84" s="21"/>
      <c r="I84" s="21"/>
    </row>
    <row r="85" spans="1:13" hidden="1">
      <c r="A85" s="227"/>
      <c r="B85" s="21" t="s">
        <v>69</v>
      </c>
      <c r="C85" s="21">
        <f>INDEX('Star Bands'!C5:C16,MATCH(D13,'Star Bands'!$B$5:$B$16,0))</f>
        <v>79.5</v>
      </c>
      <c r="D85" s="21"/>
      <c r="E85" s="21"/>
      <c r="F85" s="21"/>
      <c r="G85" s="21"/>
      <c r="H85" s="21"/>
      <c r="I85" s="21"/>
    </row>
    <row r="86" spans="1:13" hidden="1">
      <c r="A86" s="227"/>
      <c r="B86" s="21" t="s">
        <v>70</v>
      </c>
      <c r="C86" s="132" t="e">
        <f>C84*C85/100</f>
        <v>#N/A</v>
      </c>
      <c r="D86" s="21"/>
      <c r="E86" s="21"/>
      <c r="F86" s="21"/>
      <c r="G86" s="21"/>
      <c r="H86" s="21"/>
      <c r="I86" s="21"/>
    </row>
    <row r="87" spans="1:13" hidden="1">
      <c r="A87" s="227"/>
      <c r="B87" s="21" t="s">
        <v>71</v>
      </c>
      <c r="C87" s="132" t="e">
        <f>C86*H20</f>
        <v>#N/A</v>
      </c>
      <c r="D87" s="21"/>
      <c r="E87" s="21"/>
      <c r="F87" s="21"/>
      <c r="G87" s="21"/>
      <c r="H87" s="21"/>
      <c r="I87" s="21"/>
    </row>
    <row r="88" spans="1:13" hidden="1">
      <c r="A88" s="227"/>
      <c r="B88" s="21" t="s">
        <v>72</v>
      </c>
      <c r="C88" s="21">
        <v>1</v>
      </c>
      <c r="D88" s="21"/>
      <c r="E88" s="21"/>
      <c r="F88" s="21"/>
      <c r="G88" s="21"/>
      <c r="H88" s="21"/>
      <c r="I88" s="21"/>
    </row>
    <row r="89" spans="1:13" hidden="1">
      <c r="A89" s="227"/>
      <c r="B89" s="21" t="s">
        <v>73</v>
      </c>
      <c r="C89" s="21">
        <v>0.75</v>
      </c>
      <c r="D89" s="21"/>
      <c r="E89" s="21"/>
      <c r="F89" s="21"/>
      <c r="G89" s="21"/>
      <c r="H89" s="21"/>
      <c r="I89" s="21"/>
    </row>
    <row r="90" spans="1:13" hidden="1">
      <c r="A90" s="227"/>
      <c r="B90" s="21" t="s">
        <v>74</v>
      </c>
      <c r="C90" s="21">
        <v>0.9</v>
      </c>
      <c r="D90" s="21"/>
      <c r="E90" s="21"/>
      <c r="F90" s="21"/>
      <c r="G90" s="21"/>
      <c r="H90" s="21"/>
      <c r="I90" s="21"/>
    </row>
    <row r="91" spans="1:13" hidden="1">
      <c r="A91" s="227"/>
      <c r="B91" s="21" t="s">
        <v>75</v>
      </c>
      <c r="C91" s="21">
        <v>0.4</v>
      </c>
      <c r="D91" s="133"/>
      <c r="E91" s="21"/>
      <c r="F91" s="21"/>
      <c r="G91" s="21"/>
      <c r="H91" s="21"/>
      <c r="I91" s="21"/>
    </row>
    <row r="92" spans="1:13" hidden="1">
      <c r="A92" s="227"/>
      <c r="B92" s="21" t="s">
        <v>76</v>
      </c>
      <c r="C92" s="21">
        <v>0.04</v>
      </c>
      <c r="D92" s="133" t="s">
        <v>77</v>
      </c>
      <c r="E92" s="21"/>
      <c r="F92" s="21"/>
      <c r="G92" s="21"/>
      <c r="H92" s="21"/>
      <c r="I92" s="21"/>
    </row>
    <row r="93" spans="1:13" hidden="1">
      <c r="A93" s="227"/>
      <c r="B93" s="21" t="s">
        <v>78</v>
      </c>
      <c r="C93" s="21">
        <v>0.75</v>
      </c>
      <c r="D93" s="119">
        <f>1/3.6*22.1</f>
        <v>6.1388888888888893</v>
      </c>
      <c r="E93" s="21"/>
      <c r="F93" s="21"/>
      <c r="G93" s="21"/>
      <c r="H93" s="21"/>
      <c r="I93" s="21"/>
    </row>
    <row r="94" spans="1:13" hidden="1">
      <c r="A94" s="227"/>
      <c r="B94" s="21" t="s">
        <v>79</v>
      </c>
      <c r="C94" s="21">
        <v>0.8</v>
      </c>
      <c r="D94" s="111">
        <f>1/3.6*38.6</f>
        <v>10.722222222222223</v>
      </c>
      <c r="E94" s="21"/>
      <c r="F94" s="21"/>
      <c r="G94" s="21"/>
      <c r="H94" s="21"/>
      <c r="I94" s="21"/>
    </row>
    <row r="95" spans="1:13" hidden="1">
      <c r="A95" s="227"/>
      <c r="B95" s="21" t="s">
        <v>80</v>
      </c>
      <c r="C95" s="57">
        <f>C88*H24+H25*C89+H26*C90+H27*C91+H28*C93+H29*C94</f>
        <v>0</v>
      </c>
      <c r="D95" s="111"/>
      <c r="E95" s="21"/>
      <c r="F95" s="21"/>
      <c r="G95" s="21"/>
      <c r="H95" s="21"/>
      <c r="I95" s="21"/>
    </row>
    <row r="96" spans="1:13" hidden="1">
      <c r="A96" s="227"/>
      <c r="B96" s="21"/>
      <c r="C96" s="21"/>
      <c r="D96" s="21"/>
      <c r="E96" s="21"/>
      <c r="F96" s="67"/>
      <c r="G96" s="67"/>
      <c r="H96" s="67"/>
      <c r="I96" s="67"/>
      <c r="J96" s="9"/>
      <c r="K96" s="9"/>
      <c r="L96" s="9"/>
      <c r="M96" s="9"/>
    </row>
    <row r="97" spans="1:13" hidden="1">
      <c r="A97" s="227"/>
      <c r="B97" s="21" t="s">
        <v>81</v>
      </c>
      <c r="C97" s="21"/>
      <c r="D97" s="21"/>
      <c r="E97" s="21"/>
      <c r="F97" s="67"/>
      <c r="G97" s="67"/>
      <c r="H97" s="67"/>
      <c r="I97" s="67"/>
      <c r="J97" s="9"/>
      <c r="K97" s="9"/>
      <c r="L97" s="9"/>
      <c r="M97" s="9"/>
    </row>
    <row r="98" spans="1:13" hidden="1">
      <c r="A98" s="228" t="s">
        <v>82</v>
      </c>
      <c r="B98" s="212">
        <v>1</v>
      </c>
      <c r="C98" s="67" t="s">
        <v>129</v>
      </c>
      <c r="D98" s="67"/>
      <c r="E98" s="67"/>
      <c r="F98" s="67"/>
      <c r="G98" s="67"/>
      <c r="H98" s="67"/>
      <c r="I98" s="67"/>
      <c r="J98" s="9"/>
      <c r="K98" s="9"/>
      <c r="L98" s="9"/>
      <c r="M98" s="9"/>
    </row>
    <row r="99" spans="1:13" hidden="1">
      <c r="A99" s="228"/>
      <c r="B99" s="67"/>
      <c r="C99" s="67"/>
      <c r="D99" s="67"/>
      <c r="E99" s="67"/>
      <c r="F99" s="67"/>
      <c r="G99" s="67"/>
      <c r="H99" s="67"/>
      <c r="I99" s="67"/>
      <c r="J99" s="9"/>
      <c r="K99" s="9"/>
      <c r="L99" s="9"/>
      <c r="M99" s="9"/>
    </row>
    <row r="100" spans="1:13" hidden="1">
      <c r="A100" s="228"/>
      <c r="B100" s="67"/>
      <c r="C100" s="67"/>
      <c r="D100" s="67"/>
      <c r="E100" s="67"/>
      <c r="F100" s="67"/>
      <c r="G100" s="67"/>
      <c r="H100" s="67"/>
      <c r="I100" s="67"/>
      <c r="J100" s="9"/>
      <c r="K100" s="9"/>
      <c r="L100" s="9"/>
      <c r="M100" s="9"/>
    </row>
    <row r="101" spans="1:13" hidden="1">
      <c r="A101" s="228"/>
      <c r="B101" s="67"/>
      <c r="C101" s="67"/>
      <c r="D101" s="67"/>
      <c r="E101" s="67"/>
      <c r="F101" s="67"/>
      <c r="G101" s="67"/>
      <c r="H101" s="67"/>
      <c r="I101" s="67"/>
      <c r="J101" s="9"/>
      <c r="K101" s="9"/>
      <c r="L101" s="9"/>
      <c r="M101" s="9"/>
    </row>
    <row r="102" spans="1:13">
      <c r="A102" s="9"/>
      <c r="B102" s="67"/>
      <c r="C102" s="67"/>
      <c r="D102" s="67"/>
      <c r="E102" s="67"/>
      <c r="F102" s="67"/>
      <c r="G102" s="67"/>
      <c r="H102" s="67"/>
      <c r="I102" s="67"/>
      <c r="J102" s="9"/>
      <c r="K102" s="9"/>
      <c r="L102" s="9"/>
      <c r="M102" s="9"/>
    </row>
    <row r="103" spans="1:13">
      <c r="A103" s="9"/>
      <c r="B103" s="67"/>
      <c r="C103" s="67"/>
      <c r="D103" s="67"/>
      <c r="E103" s="67"/>
      <c r="F103" s="67"/>
      <c r="G103" s="67"/>
      <c r="H103" s="67"/>
      <c r="I103" s="67"/>
      <c r="J103" s="9"/>
      <c r="K103" s="9"/>
      <c r="L103" s="9"/>
      <c r="M103" s="9"/>
    </row>
    <row r="104" spans="1:13">
      <c r="A104" s="9"/>
      <c r="B104" s="67"/>
      <c r="C104" s="67"/>
      <c r="D104" s="67"/>
      <c r="E104" s="67"/>
      <c r="F104" s="67"/>
      <c r="G104" s="67"/>
      <c r="H104" s="67"/>
      <c r="I104" s="67"/>
      <c r="J104" s="9"/>
      <c r="K104" s="9"/>
      <c r="L104" s="9"/>
      <c r="M104" s="9"/>
    </row>
    <row r="105" spans="1:13">
      <c r="A105" s="9"/>
      <c r="B105" s="67"/>
      <c r="C105" s="67"/>
      <c r="D105" s="67"/>
      <c r="E105" s="67"/>
      <c r="F105" s="67"/>
      <c r="G105" s="67"/>
      <c r="H105" s="67"/>
      <c r="I105" s="67"/>
      <c r="J105" s="9"/>
      <c r="K105" s="9"/>
      <c r="L105" s="9"/>
      <c r="M105" s="9"/>
    </row>
    <row r="106" spans="1:13">
      <c r="A106" s="9"/>
      <c r="B106" s="67"/>
      <c r="C106" s="67"/>
      <c r="D106" s="67"/>
      <c r="E106" s="67"/>
      <c r="F106" s="67"/>
      <c r="G106" s="67"/>
      <c r="H106" s="67"/>
      <c r="I106" s="67"/>
      <c r="J106" s="9"/>
      <c r="K106" s="9"/>
      <c r="L106" s="9"/>
      <c r="M106" s="9"/>
    </row>
    <row r="107" spans="1:13">
      <c r="A107" s="9"/>
      <c r="B107" s="67"/>
      <c r="C107" s="67"/>
      <c r="D107" s="67"/>
      <c r="E107" s="67"/>
      <c r="F107" s="67"/>
      <c r="G107" s="67"/>
      <c r="H107" s="67"/>
      <c r="I107" s="67"/>
      <c r="J107" s="9"/>
      <c r="K107" s="9"/>
      <c r="L107" s="9"/>
      <c r="M107" s="9"/>
    </row>
    <row r="108" spans="1:13">
      <c r="A108" s="9"/>
      <c r="B108" s="67"/>
      <c r="C108" s="67"/>
      <c r="D108" s="67"/>
      <c r="E108" s="67"/>
      <c r="F108" s="67"/>
      <c r="G108" s="67"/>
      <c r="H108" s="67"/>
      <c r="I108" s="67"/>
      <c r="J108" s="9"/>
      <c r="K108" s="9"/>
      <c r="L108" s="9"/>
      <c r="M108" s="9"/>
    </row>
    <row r="109" spans="1:13">
      <c r="A109" s="9"/>
      <c r="B109" s="67"/>
      <c r="C109" s="67"/>
      <c r="D109" s="67"/>
      <c r="E109" s="67"/>
      <c r="F109" s="67"/>
      <c r="G109" s="67"/>
      <c r="H109" s="67"/>
      <c r="I109" s="67"/>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row r="286" spans="1:13">
      <c r="A286" s="9"/>
      <c r="B286" s="9"/>
      <c r="C286" s="9"/>
      <c r="D286" s="9"/>
      <c r="E286" s="9"/>
      <c r="F286" s="9"/>
      <c r="G286" s="9"/>
      <c r="H286" s="9"/>
      <c r="I286" s="9"/>
      <c r="J286" s="9"/>
      <c r="K286" s="9"/>
      <c r="L286" s="9"/>
      <c r="M286" s="9"/>
    </row>
    <row r="287" spans="1:13">
      <c r="A287" s="9"/>
      <c r="B287" s="9"/>
      <c r="C287" s="9"/>
      <c r="D287" s="9"/>
      <c r="E287" s="9"/>
      <c r="F287" s="9"/>
      <c r="G287" s="9"/>
      <c r="H287" s="9"/>
      <c r="I287" s="9"/>
      <c r="J287" s="9"/>
      <c r="K287" s="9"/>
      <c r="L287" s="9"/>
      <c r="M287" s="9"/>
    </row>
    <row r="288" spans="1:13">
      <c r="A288" s="9"/>
      <c r="B288" s="9"/>
      <c r="C288" s="9"/>
      <c r="D288" s="9"/>
      <c r="E288" s="9"/>
      <c r="F288" s="9"/>
      <c r="G288" s="9"/>
      <c r="H288" s="9"/>
      <c r="I288" s="9"/>
      <c r="J288" s="9"/>
      <c r="K288" s="9"/>
      <c r="L288" s="9"/>
      <c r="M288" s="9"/>
    </row>
    <row r="289" spans="1:13">
      <c r="A289" s="9"/>
      <c r="B289" s="9"/>
      <c r="C289" s="9"/>
      <c r="D289" s="9"/>
      <c r="E289" s="9"/>
      <c r="F289" s="9"/>
      <c r="G289" s="9"/>
      <c r="H289" s="9"/>
      <c r="I289" s="9"/>
      <c r="J289" s="9"/>
      <c r="K289" s="9"/>
      <c r="L289" s="9"/>
      <c r="M289" s="9"/>
    </row>
    <row r="290" spans="1:13">
      <c r="A290" s="9"/>
      <c r="B290" s="9"/>
      <c r="C290" s="9"/>
      <c r="D290" s="9"/>
      <c r="E290" s="9"/>
      <c r="F290" s="9"/>
      <c r="G290" s="9"/>
      <c r="H290" s="9"/>
      <c r="I290" s="9"/>
      <c r="J290" s="9"/>
      <c r="K290" s="9"/>
      <c r="L290" s="9"/>
      <c r="M290" s="9"/>
    </row>
    <row r="291" spans="1:13">
      <c r="A291" s="9"/>
      <c r="B291" s="9"/>
      <c r="C291" s="9"/>
      <c r="D291" s="9"/>
      <c r="E291" s="9"/>
      <c r="F291" s="9"/>
      <c r="G291" s="9"/>
      <c r="H291" s="9"/>
      <c r="I291" s="9"/>
      <c r="J291" s="9"/>
      <c r="K291" s="9"/>
      <c r="L291" s="9"/>
      <c r="M291" s="9"/>
    </row>
    <row r="292" spans="1:13">
      <c r="A292" s="9"/>
      <c r="B292" s="9"/>
      <c r="C292" s="9"/>
      <c r="D292" s="9"/>
      <c r="E292" s="9"/>
      <c r="F292" s="9"/>
      <c r="G292" s="9"/>
      <c r="H292" s="9"/>
      <c r="I292" s="9"/>
      <c r="J292" s="9"/>
      <c r="K292" s="9"/>
      <c r="L292" s="9"/>
      <c r="M292" s="9"/>
    </row>
    <row r="293" spans="1:13">
      <c r="A293" s="9"/>
      <c r="B293" s="9"/>
      <c r="C293" s="9"/>
      <c r="D293" s="9"/>
      <c r="E293" s="9"/>
      <c r="F293" s="9"/>
      <c r="G293" s="9"/>
      <c r="H293" s="9"/>
      <c r="I293" s="9"/>
      <c r="J293" s="9"/>
      <c r="K293" s="9"/>
      <c r="L293" s="9"/>
      <c r="M293" s="9"/>
    </row>
    <row r="294" spans="1:13">
      <c r="A294" s="9"/>
      <c r="B294" s="9"/>
      <c r="C294" s="9"/>
      <c r="D294" s="9"/>
      <c r="E294" s="9"/>
      <c r="F294" s="9"/>
      <c r="G294" s="9"/>
      <c r="H294" s="9"/>
      <c r="I294" s="9"/>
      <c r="J294" s="9"/>
      <c r="K294" s="9"/>
      <c r="L294" s="9"/>
      <c r="M294" s="9"/>
    </row>
    <row r="295" spans="1:13">
      <c r="A295" s="9"/>
      <c r="B295" s="9"/>
      <c r="C295" s="9"/>
      <c r="D295" s="9"/>
      <c r="E295" s="9"/>
      <c r="F295" s="9"/>
      <c r="G295" s="9"/>
      <c r="H295" s="9"/>
      <c r="I295" s="9"/>
      <c r="J295" s="9"/>
      <c r="K295" s="9"/>
      <c r="L295" s="9"/>
      <c r="M295" s="9"/>
    </row>
    <row r="296" spans="1:13">
      <c r="A296" s="9"/>
      <c r="B296" s="9"/>
      <c r="C296" s="9"/>
      <c r="D296" s="9"/>
      <c r="E296" s="9"/>
      <c r="F296" s="9"/>
      <c r="G296" s="9"/>
      <c r="H296" s="9"/>
      <c r="I296" s="9"/>
      <c r="J296" s="9"/>
      <c r="K296" s="9"/>
      <c r="L296" s="9"/>
      <c r="M296" s="9"/>
    </row>
    <row r="297" spans="1:13">
      <c r="A297" s="9"/>
      <c r="B297" s="9"/>
      <c r="C297" s="9"/>
      <c r="D297" s="9"/>
      <c r="E297" s="9"/>
      <c r="F297" s="9"/>
      <c r="G297" s="9"/>
      <c r="H297" s="9"/>
      <c r="I297" s="9"/>
      <c r="J297" s="9"/>
      <c r="K297" s="9"/>
      <c r="L297" s="9"/>
      <c r="M297" s="9"/>
    </row>
    <row r="298" spans="1:13">
      <c r="A298" s="9"/>
      <c r="B298" s="9"/>
      <c r="C298" s="9"/>
      <c r="D298" s="9"/>
      <c r="E298" s="9"/>
      <c r="F298" s="9"/>
      <c r="G298" s="9"/>
      <c r="H298" s="9"/>
      <c r="I298" s="9"/>
      <c r="J298" s="9"/>
      <c r="K298" s="9"/>
      <c r="L298" s="9"/>
      <c r="M298" s="9"/>
    </row>
    <row r="299" spans="1:13">
      <c r="A299" s="9"/>
      <c r="B299" s="9"/>
      <c r="C299" s="9"/>
      <c r="D299" s="9"/>
      <c r="E299" s="9"/>
      <c r="F299" s="9"/>
      <c r="G299" s="9"/>
      <c r="H299" s="9"/>
      <c r="I299" s="9"/>
      <c r="J299" s="9"/>
      <c r="K299" s="9"/>
      <c r="L299" s="9"/>
      <c r="M299" s="9"/>
    </row>
  </sheetData>
  <sheetProtection algorithmName="SHA-512" hashValue="GJZomlr7tei6J7APjExQ044aGQkR+K0YBVVwE+fZPq0LHVHkIhMiTqSosAOeZcU4DHJ0jiGNZGwfe+EoyLJNCA==" saltValue="eX5rgTLFDscwpZMefSJfvA==" spinCount="100000" sheet="1" objects="1" scenarios="1" selectLockedCells="1"/>
  <dataConsolidate/>
  <mergeCells count="7">
    <mergeCell ref="I21:I22"/>
    <mergeCell ref="B22:F22"/>
    <mergeCell ref="F3:H3"/>
    <mergeCell ref="B4:E4"/>
    <mergeCell ref="B7:H7"/>
    <mergeCell ref="D13:D14"/>
    <mergeCell ref="E13:E14"/>
  </mergeCells>
  <conditionalFormatting sqref="D13">
    <cfRule type="cellIs" dxfId="48" priority="8" stopIfTrue="1" operator="between">
      <formula>0</formula>
      <formula>5</formula>
    </cfRule>
  </conditionalFormatting>
  <conditionalFormatting sqref="F13">
    <cfRule type="expression" dxfId="47" priority="7" stopIfTrue="1">
      <formula>#REF!="stars"</formula>
    </cfRule>
  </conditionalFormatting>
  <conditionalFormatting sqref="F37">
    <cfRule type="expression" dxfId="46" priority="6" stopIfTrue="1">
      <formula>OR($F$13="ERROR: Rating must be in 0.5 star increment")</formula>
    </cfRule>
  </conditionalFormatting>
  <conditionalFormatting sqref="F39:F64">
    <cfRule type="expression" dxfId="45" priority="1" stopIfTrue="1">
      <formula>($D$13="")</formula>
    </cfRule>
  </conditionalFormatting>
  <conditionalFormatting sqref="F40:F65">
    <cfRule type="expression" dxfId="44" priority="2" stopIfTrue="1">
      <formula>OR($F$13="ERROR: Rating must be in 0.5 star increment")</formula>
    </cfRule>
  </conditionalFormatting>
  <dataValidations count="7">
    <dataValidation type="decimal" allowBlank="1" showInputMessage="1" showErrorMessage="1" sqref="D10 D8" xr:uid="{4A7205D4-1D7A-4749-A5D2-4041515F3687}">
      <formula1>0</formula1>
      <formula2>6</formula2>
    </dataValidation>
    <dataValidation type="decimal" allowBlank="1" showInputMessage="1" showErrorMessage="1" errorTitle="Hours Error" error="Please enter a value between 0 and 168." sqref="H19" xr:uid="{1F86B985-CC6D-4AF8-8BC3-3EC7557B7188}">
      <formula1>0</formula1>
      <formula2>168</formula2>
    </dataValidation>
    <dataValidation type="decimal" operator="greaterThanOrEqual" allowBlank="1" showInputMessage="1" showErrorMessage="1" errorTitle="Area Error" error="Please enter a positive decimal value." sqref="I20 H22" xr:uid="{65C29B00-BD63-49A5-9D91-5ECC6422FF95}">
      <formula1>0</formula1>
    </dataValidation>
    <dataValidation type="decimal" allowBlank="1" showInputMessage="1" showErrorMessage="1" errorTitle="Energy Error" error="Please enter a value from 0-100%." sqref="H24:I29" xr:uid="{2665D03D-C1BF-41B0-ADBC-9282C19FE277}">
      <formula1>0</formula1>
      <formula2>1</formula2>
    </dataValidation>
    <dataValidation type="whole" operator="greaterThanOrEqual" allowBlank="1" showInputMessage="1" showErrorMessage="1" errorTitle="Occupancy Error" error="Please enter a positive integer value." sqref="H21" xr:uid="{6D31A382-F9ED-4D1E-910C-AB47696C5C88}">
      <formula1>0</formula1>
    </dataValidation>
    <dataValidation type="decimal" allowBlank="1" showInputMessage="1" showErrorMessage="1" error="Please enter a value between 0 and 6." sqref="D13:D14" xr:uid="{5D1587CD-DA82-40DB-A20F-1853EFFEE060}">
      <formula1>0</formula1>
      <formula2>6</formula2>
    </dataValidation>
    <dataValidation type="decimal" operator="greaterThan" allowBlank="1" showInputMessage="1" showErrorMessage="1" errorTitle="Area Error" error="Please enter a positive decimal value." sqref="H20" xr:uid="{F77A1665-5A52-46EA-928B-C9BB4C51503E}">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A566-4B42-4725-890A-0A87E4EC5AAD}">
  <sheetPr codeName="Sheet10">
    <tabColor theme="0" tint="-0.499984740745262"/>
  </sheetPr>
  <dimension ref="A1:O279"/>
  <sheetViews>
    <sheetView topLeftCell="A4" workbookViewId="0">
      <selection activeCell="H13" sqref="H13"/>
    </sheetView>
  </sheetViews>
  <sheetFormatPr defaultColWidth="9.140625" defaultRowHeight="12.75"/>
  <cols>
    <col min="1" max="1" width="3.42578125" style="1" customWidth="1"/>
    <col min="2" max="2" width="23.5703125" style="1" customWidth="1"/>
    <col min="3" max="3" width="19.42578125" style="1" customWidth="1"/>
    <col min="4" max="4" width="13.5703125" style="1" customWidth="1"/>
    <col min="5" max="5" width="9.5703125" style="1" customWidth="1"/>
    <col min="6" max="6" width="25.5703125" style="1" bestFit="1" customWidth="1"/>
    <col min="7" max="7" width="2.42578125" style="1" customWidth="1"/>
    <col min="8" max="8" width="14.42578125" style="1" customWidth="1"/>
    <col min="9" max="9" width="76.42578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5" s="20" customFormat="1" ht="65.099999999999994" customHeight="1"/>
    <row r="2" spans="1:15" s="20" customFormat="1" ht="15" customHeight="1">
      <c r="A2" s="21"/>
      <c r="B2" s="22"/>
      <c r="C2" s="22"/>
      <c r="D2" s="22"/>
      <c r="E2" s="22"/>
      <c r="F2" s="22"/>
      <c r="G2" s="22"/>
      <c r="H2" s="22"/>
    </row>
    <row r="3" spans="1:15" s="20" customFormat="1" ht="59.1" customHeight="1">
      <c r="A3" s="21"/>
      <c r="B3" s="23"/>
      <c r="C3" s="24"/>
      <c r="D3" s="25"/>
      <c r="E3" s="25"/>
      <c r="F3" s="310" t="s">
        <v>564</v>
      </c>
      <c r="G3" s="310"/>
      <c r="H3" s="310"/>
    </row>
    <row r="4" spans="1:15" s="20" customFormat="1" ht="81" customHeight="1">
      <c r="A4" s="21"/>
      <c r="B4" s="315" t="s">
        <v>89</v>
      </c>
      <c r="C4" s="315"/>
      <c r="D4" s="315"/>
      <c r="E4" s="315"/>
      <c r="F4" s="21"/>
    </row>
    <row r="5" spans="1:15" s="20" customFormat="1" ht="15" customHeight="1">
      <c r="A5" s="26"/>
      <c r="B5" s="290" t="s">
        <v>1</v>
      </c>
      <c r="C5" s="296">
        <v>2.2000000000000002</v>
      </c>
      <c r="D5" s="291" t="s">
        <v>2</v>
      </c>
      <c r="E5" s="292">
        <v>45551</v>
      </c>
      <c r="F5" s="293"/>
      <c r="G5" s="294"/>
      <c r="H5" s="295"/>
      <c r="I5" s="31"/>
      <c r="J5" s="32"/>
      <c r="K5" s="32"/>
    </row>
    <row r="6" spans="1:15" s="21" customFormat="1"/>
    <row r="7" spans="1:15" s="21" customFormat="1" ht="63" customHeight="1">
      <c r="B7" s="316" t="s">
        <v>130</v>
      </c>
      <c r="C7" s="317"/>
      <c r="D7" s="317"/>
      <c r="E7" s="317"/>
      <c r="F7" s="317"/>
      <c r="G7" s="317"/>
      <c r="H7" s="318"/>
      <c r="I7" s="33"/>
    </row>
    <row r="8" spans="1:15" s="10" customFormat="1" ht="21" customHeight="1">
      <c r="B8" s="12"/>
      <c r="C8" s="11"/>
      <c r="D8" s="17"/>
      <c r="E8" s="13"/>
      <c r="F8" s="11"/>
      <c r="G8" s="11"/>
    </row>
    <row r="9" spans="1:15" s="10" customFormat="1" ht="36" customHeight="1">
      <c r="B9" s="12"/>
      <c r="C9" s="301"/>
      <c r="D9" s="298" t="s">
        <v>122</v>
      </c>
      <c r="E9" s="302"/>
      <c r="F9" s="303"/>
      <c r="G9" s="11"/>
    </row>
    <row r="10" spans="1:15" s="10" customFormat="1" ht="21" customHeight="1">
      <c r="B10" s="34"/>
      <c r="C10" s="34"/>
      <c r="D10" s="35"/>
      <c r="E10" s="36"/>
      <c r="F10" s="34"/>
      <c r="G10" s="34"/>
      <c r="H10" s="21"/>
      <c r="I10" s="21"/>
    </row>
    <row r="11" spans="1:15" s="3" customFormat="1" ht="17.25" customHeight="1">
      <c r="B11" s="300" t="s">
        <v>131</v>
      </c>
      <c r="C11" s="293"/>
      <c r="D11" s="293"/>
      <c r="E11" s="293"/>
      <c r="F11" s="293"/>
      <c r="G11" s="293"/>
      <c r="H11" s="294"/>
      <c r="I11" s="21"/>
      <c r="J11" s="14"/>
    </row>
    <row r="12" spans="1:15" s="3" customFormat="1" ht="9.9499999999999993" customHeight="1">
      <c r="B12" s="47"/>
      <c r="C12" s="47"/>
      <c r="D12" s="47"/>
      <c r="E12" s="47"/>
      <c r="F12" s="47"/>
      <c r="G12" s="47"/>
      <c r="H12" s="33"/>
      <c r="I12" s="33"/>
      <c r="J12" s="4"/>
    </row>
    <row r="13" spans="1:15" s="14" customFormat="1" ht="20.100000000000001" customHeight="1">
      <c r="B13" s="251" t="s">
        <v>11</v>
      </c>
      <c r="C13" s="252"/>
      <c r="D13" s="252"/>
      <c r="E13" s="252"/>
      <c r="F13" s="253"/>
      <c r="G13" s="57"/>
      <c r="H13" s="186"/>
      <c r="I13" s="109" t="str">
        <f>IF(AND(H13="",H19=""),"",IF(ISNA(C54),"ERROR: Please enter a valid postcode",""))</f>
        <v/>
      </c>
    </row>
    <row r="14" spans="1:15" s="14" customFormat="1" ht="20.100000000000001" customHeight="1">
      <c r="B14" s="162" t="s">
        <v>124</v>
      </c>
      <c r="C14" s="163"/>
      <c r="D14" s="163"/>
      <c r="E14" s="163"/>
      <c r="F14" s="164"/>
      <c r="G14" s="75"/>
      <c r="H14" s="193"/>
      <c r="I14" s="109" t="str">
        <f>IF(AND(NOT(ISBLANK(H13)),(OR(ISBLANK(H14),H14=0))),"NOTE: If you are unsure, try using default hours of 40 hours per week instead of 0 hours.","")</f>
        <v/>
      </c>
      <c r="K14" s="18"/>
      <c r="M14" s="18"/>
      <c r="O14" s="19"/>
    </row>
    <row r="15" spans="1:15" s="14" customFormat="1" ht="20.100000000000001" customHeight="1">
      <c r="B15" s="162" t="s">
        <v>132</v>
      </c>
      <c r="C15" s="203"/>
      <c r="D15" s="203"/>
      <c r="E15" s="203"/>
      <c r="F15" s="204"/>
      <c r="G15" s="75"/>
      <c r="H15" s="188"/>
      <c r="K15" s="18"/>
    </row>
    <row r="16" spans="1:15" s="14" customFormat="1" ht="20.100000000000001" customHeight="1">
      <c r="B16" s="162" t="s">
        <v>126</v>
      </c>
      <c r="C16" s="203"/>
      <c r="D16" s="203"/>
      <c r="E16" s="203"/>
      <c r="F16" s="204"/>
      <c r="G16" s="57"/>
      <c r="H16" s="188"/>
      <c r="I16" s="332" t="str">
        <f>IF(AND(NOT(ISBLANK(H13)),H16=0),"NOTE: If you know the actual number of occupied workstations, please enter. Otherwise, the an estimate of 1 occupied workstation per 20m² assumed in the calculator.","")</f>
        <v/>
      </c>
      <c r="K16" s="18"/>
    </row>
    <row r="17" spans="2:11" s="14" customFormat="1" ht="21.75" customHeight="1">
      <c r="G17" s="57"/>
      <c r="I17" s="332"/>
      <c r="K17" s="18"/>
    </row>
    <row r="18" spans="2:11" s="14" customFormat="1" ht="12.75" customHeight="1">
      <c r="B18" s="79"/>
      <c r="C18" s="73"/>
      <c r="D18" s="73"/>
      <c r="E18" s="73"/>
      <c r="F18" s="73"/>
      <c r="G18" s="75"/>
      <c r="H18" s="184"/>
    </row>
    <row r="19" spans="2:11" s="14" customFormat="1" ht="20.100000000000001" customHeight="1">
      <c r="B19" s="251" t="s">
        <v>92</v>
      </c>
      <c r="C19" s="254"/>
      <c r="D19" s="254"/>
      <c r="E19" s="254"/>
      <c r="F19" s="255" t="s">
        <v>15</v>
      </c>
      <c r="G19" s="82"/>
      <c r="H19" s="191"/>
      <c r="I19" s="129"/>
    </row>
    <row r="20" spans="2:11" s="14" customFormat="1" ht="20.100000000000001" customHeight="1">
      <c r="B20" s="168"/>
      <c r="C20" s="169"/>
      <c r="D20" s="169"/>
      <c r="E20" s="169"/>
      <c r="F20" s="170" t="s">
        <v>16</v>
      </c>
      <c r="G20" s="86"/>
      <c r="H20" s="191"/>
      <c r="I20" s="129"/>
    </row>
    <row r="21" spans="2:11" s="14" customFormat="1" ht="22.5" customHeight="1">
      <c r="B21" s="168"/>
      <c r="C21" s="169"/>
      <c r="D21" s="169"/>
      <c r="E21" s="169"/>
      <c r="F21" s="170" t="s">
        <v>17</v>
      </c>
      <c r="G21" s="86"/>
      <c r="H21" s="191"/>
      <c r="I21" s="247"/>
    </row>
    <row r="22" spans="2:11" s="14" customFormat="1" ht="20.100000000000001" customHeight="1">
      <c r="B22" s="168"/>
      <c r="C22" s="169"/>
      <c r="D22" s="169"/>
      <c r="E22" s="169"/>
      <c r="F22" s="170" t="s">
        <v>18</v>
      </c>
      <c r="G22" s="86"/>
      <c r="H22" s="191"/>
      <c r="I22" s="247"/>
    </row>
    <row r="23" spans="2:11" s="14" customFormat="1" ht="20.100000000000001" customHeight="1">
      <c r="B23" s="162"/>
      <c r="C23" s="169"/>
      <c r="D23" s="169"/>
      <c r="E23" s="169"/>
      <c r="F23" s="170" t="s">
        <v>19</v>
      </c>
      <c r="G23" s="86"/>
      <c r="H23" s="191"/>
    </row>
    <row r="24" spans="2:11" s="14" customFormat="1" ht="20.100000000000001" customHeight="1">
      <c r="B24" s="171"/>
      <c r="C24" s="172"/>
      <c r="D24" s="172"/>
      <c r="E24" s="172"/>
      <c r="F24" s="173" t="s">
        <v>20</v>
      </c>
      <c r="G24" s="86"/>
      <c r="H24" s="191"/>
    </row>
    <row r="25" spans="2:11" s="14" customFormat="1" ht="12.75" customHeight="1">
      <c r="B25" s="84"/>
      <c r="C25" s="84"/>
      <c r="D25" s="84"/>
      <c r="E25" s="84"/>
      <c r="F25" s="84"/>
      <c r="G25" s="86"/>
      <c r="H25" s="185"/>
    </row>
    <row r="26" spans="2:11" s="3" customFormat="1" ht="19.350000000000001" customHeight="1">
      <c r="B26" s="48"/>
      <c r="C26" s="49"/>
      <c r="D26" s="49"/>
      <c r="E26" s="49"/>
      <c r="F26" s="49"/>
      <c r="G26" s="49"/>
      <c r="H26" s="42"/>
      <c r="I26" s="21"/>
    </row>
    <row r="27" spans="2:11" s="3" customFormat="1" ht="1.5" customHeight="1">
      <c r="B27" s="50"/>
      <c r="C27" s="51"/>
      <c r="D27" s="51"/>
      <c r="E27" s="51"/>
      <c r="F27" s="51"/>
      <c r="G27" s="51"/>
      <c r="H27" s="44"/>
      <c r="I27" s="189"/>
    </row>
    <row r="28" spans="2:11" s="3" customFormat="1" ht="17.25" customHeight="1">
      <c r="B28" s="160" t="s">
        <v>93</v>
      </c>
      <c r="C28" s="161"/>
      <c r="D28" s="161"/>
      <c r="E28" s="161"/>
      <c r="F28" s="161"/>
      <c r="G28" s="161"/>
      <c r="H28" s="23"/>
    </row>
    <row r="29" spans="2:11" s="3" customFormat="1" ht="1.5" customHeight="1">
      <c r="B29" s="45"/>
      <c r="C29" s="45"/>
      <c r="D29" s="45"/>
      <c r="E29" s="45"/>
      <c r="F29" s="45"/>
      <c r="G29" s="45"/>
      <c r="H29" s="46"/>
      <c r="I29" s="190"/>
      <c r="J29" s="4"/>
    </row>
    <row r="30" spans="2:11" s="3" customFormat="1" ht="9.9499999999999993" customHeight="1">
      <c r="B30" s="21"/>
      <c r="C30" s="21"/>
      <c r="D30" s="21"/>
      <c r="E30" s="21"/>
      <c r="F30" s="52"/>
      <c r="G30" s="52"/>
      <c r="H30" s="21"/>
      <c r="I30" s="21"/>
      <c r="J30" s="5"/>
    </row>
    <row r="31" spans="2:11" s="3" customFormat="1" ht="9.9499999999999993" customHeight="1">
      <c r="B31" s="21"/>
      <c r="C31" s="21"/>
      <c r="D31" s="21"/>
      <c r="E31" s="21"/>
      <c r="F31" s="52"/>
      <c r="G31" s="52"/>
      <c r="H31" s="21"/>
      <c r="I31" s="21"/>
      <c r="J31" s="5"/>
    </row>
    <row r="32" spans="2:11" s="10" customFormat="1" ht="16.5" hidden="1" customHeight="1">
      <c r="B32" s="21"/>
      <c r="C32" s="53" t="s">
        <v>27</v>
      </c>
      <c r="D32" s="21"/>
      <c r="E32" s="21"/>
      <c r="F32" s="54" t="e">
        <f>IF(#REF!&lt;&gt;"",TRUNC(C65),"")</f>
        <v>#REF!</v>
      </c>
      <c r="G32" s="55"/>
      <c r="H32" s="21"/>
      <c r="I32" s="21"/>
      <c r="J32" s="15"/>
    </row>
    <row r="33" spans="1:10" s="10" customFormat="1" ht="16.5" hidden="1" customHeight="1">
      <c r="B33" s="21"/>
      <c r="C33" s="53"/>
      <c r="D33" s="21"/>
      <c r="E33" s="21"/>
      <c r="F33" s="55"/>
      <c r="G33" s="55"/>
      <c r="H33" s="21"/>
      <c r="I33" s="21"/>
      <c r="J33" s="15"/>
    </row>
    <row r="34" spans="1:10" s="10" customFormat="1" ht="16.5" customHeight="1">
      <c r="B34" s="21"/>
      <c r="C34" s="56"/>
      <c r="G34" s="21"/>
      <c r="H34" s="21"/>
      <c r="I34" s="57"/>
      <c r="J34" s="15"/>
    </row>
    <row r="35" spans="1:10" s="10" customFormat="1" ht="30" customHeight="1">
      <c r="B35" s="21"/>
      <c r="C35" s="36" t="s">
        <v>94</v>
      </c>
      <c r="D35" s="194">
        <f>IFERROR(C66,0)</f>
        <v>0</v>
      </c>
      <c r="E35" s="36" t="s">
        <v>9</v>
      </c>
      <c r="F35" s="57"/>
      <c r="G35" s="61"/>
      <c r="H35" s="57"/>
      <c r="I35" s="57"/>
      <c r="J35" s="97"/>
    </row>
    <row r="36" spans="1:10" s="10" customFormat="1" ht="16.5" customHeight="1">
      <c r="B36" s="21"/>
      <c r="C36" s="109" t="str">
        <f>IFERROR(IF(C67&lt;0,"Note: This site is tracking at a negative value",""),"")</f>
        <v/>
      </c>
      <c r="D36" s="58"/>
      <c r="E36" s="58"/>
      <c r="F36" s="57"/>
      <c r="G36" s="61"/>
      <c r="H36" s="57"/>
      <c r="I36" s="57"/>
      <c r="J36" s="97"/>
    </row>
    <row r="37" spans="1:10" s="10" customFormat="1" ht="16.5" customHeight="1">
      <c r="B37" s="21"/>
      <c r="C37" s="79" t="s">
        <v>95</v>
      </c>
      <c r="D37" s="196">
        <f>C42</f>
        <v>0</v>
      </c>
      <c r="E37" s="60"/>
      <c r="F37" s="54"/>
      <c r="G37" s="61"/>
      <c r="H37" s="61"/>
      <c r="I37" s="59"/>
      <c r="J37" s="97"/>
    </row>
    <row r="38" spans="1:10" s="10" customFormat="1" ht="16.5" customHeight="1">
      <c r="B38" s="21"/>
      <c r="F38" s="153"/>
      <c r="G38" s="61"/>
      <c r="H38" s="150"/>
      <c r="I38" s="57"/>
      <c r="J38" s="97"/>
    </row>
    <row r="39" spans="1:10" s="10" customFormat="1" ht="16.5" customHeight="1">
      <c r="F39" s="54"/>
      <c r="G39" s="61"/>
      <c r="H39" s="61"/>
      <c r="I39" s="59"/>
      <c r="J39" s="97"/>
    </row>
    <row r="40" spans="1:10" s="10" customFormat="1" ht="16.5" customHeight="1">
      <c r="B40" s="195" t="s">
        <v>96</v>
      </c>
      <c r="C40" s="14"/>
      <c r="D40" s="14"/>
      <c r="E40" s="14"/>
      <c r="F40" s="54"/>
      <c r="G40" s="61"/>
      <c r="H40" s="61"/>
      <c r="I40" s="59"/>
      <c r="J40" s="97"/>
    </row>
    <row r="41" spans="1:10" s="10" customFormat="1" ht="16.5" customHeight="1">
      <c r="B41" s="21"/>
      <c r="C41" s="58"/>
      <c r="D41" s="21"/>
      <c r="E41" s="60"/>
      <c r="F41" s="54"/>
      <c r="G41" s="61"/>
      <c r="H41" s="61"/>
      <c r="I41" s="59"/>
      <c r="J41" s="97"/>
    </row>
    <row r="42" spans="1:10" s="10" customFormat="1" ht="16.5" hidden="1" customHeight="1">
      <c r="A42" s="225"/>
      <c r="B42" s="57" t="s">
        <v>97</v>
      </c>
      <c r="C42" s="154">
        <f>IFERROR(IF(C67&gt;6,6,_xlfn.FLOOR.MATH(C67,0.01)),0)</f>
        <v>0</v>
      </c>
      <c r="F42" s="54"/>
      <c r="G42" s="61"/>
      <c r="H42" s="61"/>
      <c r="I42" s="21"/>
      <c r="J42" s="97"/>
    </row>
    <row r="43" spans="1:10" hidden="1">
      <c r="A43" s="226"/>
      <c r="B43" s="21"/>
      <c r="C43" s="21"/>
      <c r="D43" s="21"/>
      <c r="E43" s="62"/>
      <c r="F43" s="21"/>
      <c r="G43" s="21"/>
      <c r="H43" s="21"/>
      <c r="I43" s="21"/>
    </row>
    <row r="44" spans="1:10" hidden="1">
      <c r="A44" s="226"/>
      <c r="B44" s="21"/>
      <c r="C44" s="21"/>
      <c r="D44" s="21"/>
      <c r="E44" s="62"/>
      <c r="F44" s="21"/>
      <c r="G44" s="21"/>
      <c r="H44" s="21"/>
      <c r="I44" s="21"/>
    </row>
    <row r="45" spans="1:10" hidden="1">
      <c r="A45" s="226"/>
      <c r="B45" s="21"/>
      <c r="C45" s="21"/>
      <c r="D45" s="21"/>
      <c r="E45" s="62"/>
      <c r="F45" s="21"/>
      <c r="G45" s="21"/>
      <c r="H45" s="21"/>
      <c r="I45" s="21"/>
    </row>
    <row r="46" spans="1:10" hidden="1">
      <c r="A46" s="226"/>
      <c r="B46" s="21"/>
      <c r="C46" s="21"/>
      <c r="D46" s="21"/>
      <c r="E46" s="62"/>
      <c r="F46" s="21"/>
      <c r="G46" s="21"/>
      <c r="H46" s="21"/>
      <c r="I46" s="21"/>
    </row>
    <row r="47" spans="1:10" hidden="1">
      <c r="A47" s="226"/>
      <c r="B47" s="21"/>
      <c r="C47" s="21"/>
      <c r="D47" s="21"/>
      <c r="E47" s="62"/>
      <c r="F47" s="21"/>
      <c r="G47" s="21"/>
      <c r="H47" s="21"/>
      <c r="I47" s="21"/>
    </row>
    <row r="48" spans="1:10" hidden="1">
      <c r="A48" s="226"/>
      <c r="B48" s="21"/>
      <c r="C48" s="21"/>
      <c r="D48" s="21"/>
      <c r="E48" s="62"/>
      <c r="F48" s="21"/>
      <c r="G48" s="21"/>
      <c r="H48" s="21"/>
      <c r="I48" s="21"/>
    </row>
    <row r="49" spans="1:9" hidden="1">
      <c r="A49" s="227"/>
      <c r="B49" s="21"/>
      <c r="C49" s="63"/>
      <c r="D49" s="57"/>
      <c r="E49" s="21"/>
      <c r="F49" s="21"/>
      <c r="G49" s="21"/>
      <c r="H49" s="21"/>
      <c r="I49" s="21"/>
    </row>
    <row r="50" spans="1:9" ht="17.25" hidden="1">
      <c r="A50" s="227"/>
      <c r="B50" s="69" t="s">
        <v>57</v>
      </c>
      <c r="C50" s="21"/>
      <c r="D50" s="21"/>
      <c r="E50" s="21"/>
      <c r="F50" s="21"/>
      <c r="G50" s="21"/>
      <c r="H50" s="21"/>
      <c r="I50" s="21"/>
    </row>
    <row r="51" spans="1:9" hidden="1">
      <c r="A51" s="227"/>
      <c r="B51" s="21" t="s">
        <v>58</v>
      </c>
      <c r="C51" s="111" t="str">
        <f>IF(ISBLANK(H14),"No Input Value",MIN(H14, 168))</f>
        <v>No Input Value</v>
      </c>
      <c r="D51" s="21"/>
      <c r="E51" s="21"/>
      <c r="F51" s="21"/>
      <c r="G51" s="21"/>
      <c r="H51" s="21"/>
      <c r="I51" s="21"/>
    </row>
    <row r="52" spans="1:9" hidden="1">
      <c r="A52" s="227"/>
      <c r="B52" s="21" t="s">
        <v>59</v>
      </c>
      <c r="C52" s="110" t="str">
        <f>IF(ISERROR(LEFT($H13,1)*1),"Y","N")</f>
        <v>Y</v>
      </c>
      <c r="D52" s="21"/>
      <c r="E52" s="21"/>
      <c r="F52" s="21"/>
      <c r="G52" s="21"/>
      <c r="H52" s="21"/>
      <c r="I52" s="21"/>
    </row>
    <row r="53" spans="1:9" hidden="1">
      <c r="A53" s="227"/>
      <c r="B53" s="21" t="s">
        <v>60</v>
      </c>
      <c r="C53" s="110" t="str">
        <f>IF(ISERROR(MID($H13,2,1)*1),"Y","N")</f>
        <v>Y</v>
      </c>
      <c r="D53" s="21"/>
      <c r="E53" s="21"/>
      <c r="F53" s="21"/>
      <c r="G53" s="21"/>
      <c r="H53" s="21"/>
      <c r="I53" s="21"/>
    </row>
    <row r="54" spans="1:9" hidden="1">
      <c r="A54" s="227"/>
      <c r="B54" s="21" t="s">
        <v>61</v>
      </c>
      <c r="C54" s="96" t="e">
        <f>IF(AND(C52="Y",C53="Y"),INDEX(Climate_pcode_xref!$B$2:$B$122,MATCH(LEFT(H13,2),Climate_pcode_xref!$A$2:$A$122,0)),INDEX(Climate_pcode_xref!$B$2:$B$122,MATCH(LEFT(H13,1),Climate_pcode_xref!$A$2:$A$122,0)))</f>
        <v>#N/A</v>
      </c>
      <c r="D54" s="21"/>
      <c r="E54" s="21"/>
      <c r="F54" s="21"/>
      <c r="G54" s="21"/>
      <c r="H54" s="21"/>
      <c r="I54" s="21"/>
    </row>
    <row r="55" spans="1:9" hidden="1">
      <c r="A55" s="227"/>
      <c r="B55" s="21" t="s">
        <v>62</v>
      </c>
      <c r="C55" s="21" t="e">
        <f>INDEX(Climate_zones!$D$2:$D$19,MATCH(C54,Climate_zones!$A$2:$A$19,0))</f>
        <v>#N/A</v>
      </c>
      <c r="D55" s="21"/>
      <c r="E55" s="21"/>
      <c r="F55" s="21"/>
      <c r="G55" s="21"/>
      <c r="H55" s="21"/>
      <c r="I55" s="21"/>
    </row>
    <row r="56" spans="1:9" hidden="1">
      <c r="A56" s="227"/>
      <c r="B56" s="21" t="s">
        <v>63</v>
      </c>
      <c r="C56" s="21" t="e">
        <f>INDEX(Climate_zones!$E$2:$E$19,MATCH(C54,Climate_zones!$A$2:$A$19,0))</f>
        <v>#N/A</v>
      </c>
      <c r="D56" s="21"/>
      <c r="E56" s="21"/>
      <c r="F56" s="21"/>
      <c r="G56" s="21"/>
      <c r="H56" s="21"/>
      <c r="I56" s="21"/>
    </row>
    <row r="57" spans="1:9" hidden="1">
      <c r="A57" s="227"/>
      <c r="B57" s="21" t="s">
        <v>64</v>
      </c>
      <c r="C57" s="21" t="e">
        <f>0.011*C55+0.034*C56-26</f>
        <v>#N/A</v>
      </c>
      <c r="D57" s="21"/>
      <c r="E57" s="21"/>
      <c r="F57" s="21"/>
      <c r="G57" s="21"/>
      <c r="H57" s="21"/>
      <c r="I57" s="21"/>
    </row>
    <row r="58" spans="1:9" hidden="1">
      <c r="A58" s="227"/>
      <c r="B58" s="21" t="s">
        <v>65</v>
      </c>
      <c r="C58" s="230" t="e">
        <f>0.0089*C51+0.51</f>
        <v>#VALUE!</v>
      </c>
      <c r="D58" s="21"/>
      <c r="E58" s="21"/>
      <c r="F58" s="21"/>
      <c r="G58" s="21"/>
      <c r="H58" s="21"/>
      <c r="I58" s="21"/>
    </row>
    <row r="59" spans="1:9" hidden="1">
      <c r="A59" s="227"/>
      <c r="B59" s="21" t="s">
        <v>127</v>
      </c>
      <c r="C59" s="132">
        <f>IF(H16&gt;0,H16/H15,1/20)</f>
        <v>0.05</v>
      </c>
      <c r="D59" s="21"/>
      <c r="E59" s="21"/>
      <c r="F59" s="21"/>
      <c r="G59" s="21"/>
      <c r="H59" s="21"/>
      <c r="I59" s="21"/>
    </row>
    <row r="60" spans="1:9" hidden="1">
      <c r="A60" s="227"/>
      <c r="B60" s="21" t="s">
        <v>128</v>
      </c>
      <c r="C60" s="132">
        <f>4000*(-0.01+0.15*C59)</f>
        <v>-10.000000000000002</v>
      </c>
      <c r="D60" s="21"/>
      <c r="E60" s="21"/>
      <c r="F60" s="21"/>
      <c r="G60" s="21"/>
      <c r="H60" s="21"/>
      <c r="I60" s="21"/>
    </row>
    <row r="61" spans="1:9" hidden="1">
      <c r="A61" s="227"/>
      <c r="B61" s="21" t="s">
        <v>67</v>
      </c>
      <c r="C61" s="21">
        <v>222</v>
      </c>
      <c r="D61" s="21"/>
      <c r="E61" s="21"/>
      <c r="F61" s="21"/>
      <c r="G61" s="21"/>
      <c r="H61" s="21"/>
      <c r="I61" s="21"/>
    </row>
    <row r="62" spans="1:9" hidden="1">
      <c r="A62" s="227"/>
      <c r="B62" s="21" t="s">
        <v>68</v>
      </c>
      <c r="C62" s="206" t="e">
        <f>(C61+C57+C60)*C58</f>
        <v>#N/A</v>
      </c>
      <c r="D62" s="132"/>
      <c r="E62" s="21"/>
      <c r="F62" s="21"/>
      <c r="G62" s="21"/>
      <c r="H62" s="21"/>
      <c r="I62" s="21"/>
    </row>
    <row r="63" spans="1:9" hidden="1">
      <c r="A63" s="227"/>
      <c r="B63" s="21" t="s">
        <v>71</v>
      </c>
      <c r="C63" s="132">
        <f>(H19)*C69+H20*C70+H21*C71+H22*C72+H23*C74*D74+H24*C75*D75</f>
        <v>0</v>
      </c>
      <c r="D63" s="21"/>
      <c r="E63" s="21"/>
      <c r="F63" s="21"/>
      <c r="G63" s="21"/>
      <c r="H63" s="21"/>
      <c r="I63" s="21"/>
    </row>
    <row r="64" spans="1:9" hidden="1">
      <c r="A64" s="227"/>
      <c r="B64" s="21" t="s">
        <v>70</v>
      </c>
      <c r="C64" s="134" t="e">
        <f>C63/H15</f>
        <v>#DIV/0!</v>
      </c>
      <c r="D64" s="21"/>
      <c r="E64" s="21"/>
      <c r="F64" s="21"/>
      <c r="G64" s="21"/>
      <c r="H64" s="21"/>
      <c r="I64" s="21"/>
    </row>
    <row r="65" spans="1:13" hidden="1">
      <c r="A65" s="227"/>
      <c r="B65" s="21" t="s">
        <v>69</v>
      </c>
      <c r="C65" s="119" t="e">
        <f>C64/C62*100</f>
        <v>#DIV/0!</v>
      </c>
      <c r="D65" s="21"/>
      <c r="E65" s="21"/>
      <c r="F65" s="21"/>
      <c r="G65" s="21"/>
      <c r="H65" s="21"/>
      <c r="I65" s="21"/>
    </row>
    <row r="66" spans="1:13" hidden="1">
      <c r="A66" s="227"/>
      <c r="B66" s="120" t="s">
        <v>99</v>
      </c>
      <c r="C66" s="121" t="e">
        <f>VLOOKUP($C$65,'Star Bands'!$C$21:$D$32,2)</f>
        <v>#DIV/0!</v>
      </c>
      <c r="D66" s="21"/>
    </row>
    <row r="67" spans="1:13" hidden="1">
      <c r="A67" s="227"/>
      <c r="B67" s="133" t="s">
        <v>100</v>
      </c>
      <c r="C67" s="121" t="e">
        <f>7-3.77358*C65/100</f>
        <v>#DIV/0!</v>
      </c>
      <c r="D67" s="21"/>
    </row>
    <row r="68" spans="1:13" hidden="1">
      <c r="A68" s="227"/>
      <c r="C68" s="118"/>
    </row>
    <row r="69" spans="1:13" hidden="1">
      <c r="A69" s="227"/>
      <c r="B69" s="21" t="s">
        <v>72</v>
      </c>
      <c r="C69" s="21">
        <v>1</v>
      </c>
      <c r="D69" s="21"/>
      <c r="E69" s="21"/>
      <c r="F69" s="21"/>
      <c r="G69" s="21"/>
      <c r="H69" s="21"/>
      <c r="I69" s="21"/>
    </row>
    <row r="70" spans="1:13" hidden="1">
      <c r="A70" s="227"/>
      <c r="B70" s="21" t="s">
        <v>73</v>
      </c>
      <c r="C70" s="21">
        <v>0.75</v>
      </c>
      <c r="D70" s="21"/>
      <c r="E70" s="21"/>
      <c r="F70" s="21"/>
      <c r="G70" s="21"/>
      <c r="H70" s="21"/>
      <c r="I70" s="21"/>
    </row>
    <row r="71" spans="1:13" hidden="1">
      <c r="A71" s="227"/>
      <c r="B71" s="21" t="s">
        <v>74</v>
      </c>
      <c r="C71" s="21">
        <v>0.9</v>
      </c>
      <c r="D71" s="21"/>
      <c r="E71" s="21"/>
      <c r="F71" s="21"/>
      <c r="G71" s="21"/>
      <c r="H71" s="21"/>
      <c r="I71" s="21"/>
    </row>
    <row r="72" spans="1:13" hidden="1">
      <c r="A72" s="227"/>
      <c r="B72" s="21" t="s">
        <v>75</v>
      </c>
      <c r="C72" s="21">
        <v>0.4</v>
      </c>
      <c r="D72" s="133"/>
      <c r="E72" s="21"/>
      <c r="F72" s="21"/>
      <c r="G72" s="21"/>
      <c r="H72" s="21"/>
      <c r="I72" s="21"/>
    </row>
    <row r="73" spans="1:13" hidden="1">
      <c r="A73" s="227"/>
      <c r="B73" s="21" t="s">
        <v>76</v>
      </c>
      <c r="C73" s="21">
        <v>0.04</v>
      </c>
      <c r="D73" s="133" t="s">
        <v>77</v>
      </c>
      <c r="E73" s="21"/>
      <c r="F73" s="21"/>
      <c r="G73" s="21"/>
      <c r="H73" s="21"/>
      <c r="I73" s="21"/>
    </row>
    <row r="74" spans="1:13" hidden="1">
      <c r="A74" s="227"/>
      <c r="B74" s="21" t="s">
        <v>78</v>
      </c>
      <c r="C74" s="21">
        <v>0.75</v>
      </c>
      <c r="D74" s="119">
        <f>1/3.6*22.1</f>
        <v>6.1388888888888893</v>
      </c>
      <c r="E74" s="21"/>
      <c r="F74" s="21"/>
      <c r="G74" s="21"/>
      <c r="H74" s="21"/>
      <c r="I74" s="21"/>
    </row>
    <row r="75" spans="1:13" hidden="1">
      <c r="A75" s="227"/>
      <c r="B75" s="21" t="s">
        <v>79</v>
      </c>
      <c r="C75" s="21">
        <v>0.8</v>
      </c>
      <c r="D75" s="111">
        <f>1/3.6*38.6</f>
        <v>10.722222222222223</v>
      </c>
      <c r="E75" s="21"/>
      <c r="F75" s="21"/>
      <c r="G75" s="21"/>
      <c r="H75" s="21"/>
      <c r="I75" s="21"/>
    </row>
    <row r="76" spans="1:13" hidden="1">
      <c r="A76" s="227"/>
      <c r="B76" s="21"/>
      <c r="C76" s="21"/>
      <c r="D76" s="21"/>
      <c r="E76" s="21"/>
      <c r="F76" s="67"/>
      <c r="G76" s="67"/>
      <c r="H76" s="67"/>
      <c r="I76" s="67"/>
      <c r="J76" s="9"/>
      <c r="K76" s="9"/>
      <c r="L76" s="9"/>
      <c r="M76" s="9"/>
    </row>
    <row r="77" spans="1:13" hidden="1">
      <c r="A77" s="227"/>
      <c r="B77" s="21" t="s">
        <v>81</v>
      </c>
      <c r="C77" s="21"/>
      <c r="D77" s="21"/>
      <c r="E77" s="21"/>
      <c r="F77" s="67"/>
      <c r="G77" s="67"/>
      <c r="H77" s="67"/>
      <c r="I77" s="67"/>
      <c r="J77" s="9"/>
      <c r="K77" s="9"/>
      <c r="L77" s="9"/>
      <c r="M77" s="9"/>
    </row>
    <row r="78" spans="1:13" hidden="1">
      <c r="A78" s="228" t="s">
        <v>82</v>
      </c>
      <c r="B78" s="212">
        <v>1</v>
      </c>
      <c r="C78" s="67" t="s">
        <v>133</v>
      </c>
      <c r="D78" s="67"/>
      <c r="E78" s="67"/>
      <c r="F78" s="67"/>
      <c r="G78" s="67"/>
      <c r="H78" s="67"/>
      <c r="I78" s="67"/>
      <c r="J78" s="9"/>
      <c r="K78" s="9"/>
      <c r="L78" s="9"/>
      <c r="M78" s="9"/>
    </row>
    <row r="79" spans="1:13" hidden="1">
      <c r="A79" s="228"/>
      <c r="B79" s="67"/>
      <c r="C79" s="67"/>
      <c r="D79" s="67"/>
      <c r="E79" s="67"/>
      <c r="F79" s="67"/>
      <c r="G79" s="67"/>
      <c r="H79" s="67"/>
      <c r="I79" s="67"/>
      <c r="J79" s="9"/>
      <c r="K79" s="9"/>
      <c r="L79" s="9"/>
      <c r="M79" s="9"/>
    </row>
    <row r="80" spans="1:13">
      <c r="A80" s="9"/>
      <c r="B80" s="67"/>
      <c r="C80" s="67"/>
      <c r="D80" s="67"/>
      <c r="E80" s="67"/>
      <c r="F80" s="67"/>
      <c r="G80" s="67"/>
      <c r="H80" s="67"/>
      <c r="I80" s="67"/>
      <c r="J80" s="9"/>
      <c r="K80" s="9"/>
      <c r="L80" s="9"/>
      <c r="M80" s="9"/>
    </row>
    <row r="81" spans="1:13">
      <c r="A81" s="9"/>
      <c r="B81" s="67"/>
      <c r="C81" s="67"/>
      <c r="D81" s="67"/>
      <c r="E81" s="67"/>
      <c r="F81" s="67"/>
      <c r="G81" s="67"/>
      <c r="H81" s="67"/>
      <c r="I81" s="67"/>
      <c r="J81" s="9"/>
      <c r="K81" s="9"/>
      <c r="L81" s="9"/>
      <c r="M81" s="9"/>
    </row>
    <row r="82" spans="1:13">
      <c r="A82" s="9"/>
      <c r="B82" s="67"/>
      <c r="C82" s="67"/>
      <c r="D82" s="67"/>
      <c r="E82" s="67"/>
      <c r="F82" s="67"/>
      <c r="G82" s="67"/>
      <c r="H82" s="67"/>
      <c r="I82" s="67"/>
      <c r="J82" s="9"/>
      <c r="K82" s="9"/>
      <c r="L82" s="9"/>
      <c r="M82" s="9"/>
    </row>
    <row r="83" spans="1:13">
      <c r="A83" s="9"/>
      <c r="B83" s="67"/>
      <c r="C83" s="67"/>
      <c r="D83" s="67"/>
      <c r="E83" s="67"/>
      <c r="F83" s="67"/>
      <c r="G83" s="67"/>
      <c r="H83" s="67"/>
      <c r="I83" s="67"/>
      <c r="J83" s="9"/>
      <c r="K83" s="9"/>
      <c r="L83" s="9"/>
      <c r="M83" s="9"/>
    </row>
    <row r="84" spans="1:13">
      <c r="A84" s="9"/>
      <c r="B84" s="67"/>
      <c r="C84" s="67"/>
      <c r="D84" s="67"/>
      <c r="E84" s="67"/>
      <c r="F84" s="67"/>
      <c r="G84" s="67"/>
      <c r="H84" s="67"/>
      <c r="I84" s="67"/>
      <c r="J84" s="9"/>
      <c r="K84" s="9"/>
      <c r="L84" s="9"/>
      <c r="M84" s="9"/>
    </row>
    <row r="85" spans="1:13">
      <c r="A85" s="9"/>
      <c r="B85" s="67"/>
      <c r="C85" s="67"/>
      <c r="D85" s="67"/>
      <c r="E85" s="67"/>
      <c r="F85" s="67"/>
      <c r="G85" s="67"/>
      <c r="H85" s="67"/>
      <c r="I85" s="67"/>
      <c r="J85" s="9"/>
      <c r="K85" s="9"/>
      <c r="L85" s="9"/>
      <c r="M85" s="9"/>
    </row>
    <row r="86" spans="1:13">
      <c r="A86" s="9"/>
      <c r="B86" s="67"/>
      <c r="C86" s="67"/>
      <c r="D86" s="67"/>
      <c r="E86" s="67"/>
      <c r="F86" s="67"/>
      <c r="G86" s="67"/>
      <c r="H86" s="67"/>
      <c r="I86" s="67"/>
      <c r="J86" s="9"/>
      <c r="K86" s="9"/>
      <c r="L86" s="9"/>
      <c r="M86" s="9"/>
    </row>
    <row r="87" spans="1:13">
      <c r="A87" s="9"/>
      <c r="B87" s="67"/>
      <c r="C87" s="67"/>
      <c r="D87" s="67"/>
      <c r="E87" s="67"/>
      <c r="F87" s="67"/>
      <c r="G87" s="67"/>
      <c r="H87" s="67"/>
      <c r="I87" s="67"/>
      <c r="J87" s="9"/>
      <c r="K87" s="9"/>
      <c r="L87" s="9"/>
      <c r="M87" s="9"/>
    </row>
    <row r="88" spans="1:13">
      <c r="A88" s="9"/>
      <c r="B88" s="67"/>
      <c r="C88" s="67"/>
      <c r="D88" s="67"/>
      <c r="E88" s="67"/>
      <c r="F88" s="67"/>
      <c r="G88" s="67"/>
      <c r="H88" s="67"/>
      <c r="I88" s="67"/>
      <c r="J88" s="9"/>
      <c r="K88" s="9"/>
      <c r="L88" s="9"/>
      <c r="M88" s="9"/>
    </row>
    <row r="89" spans="1:13">
      <c r="A89" s="9"/>
      <c r="B89" s="67"/>
      <c r="C89" s="67"/>
      <c r="D89" s="67"/>
      <c r="E89" s="67"/>
      <c r="F89" s="67"/>
      <c r="G89" s="67"/>
      <c r="H89" s="67"/>
      <c r="I89" s="67"/>
      <c r="J89" s="9"/>
      <c r="K89" s="9"/>
      <c r="L89" s="9"/>
      <c r="M89" s="9"/>
    </row>
    <row r="90" spans="1:13">
      <c r="A90" s="9"/>
      <c r="B90" s="9"/>
      <c r="C90" s="9"/>
      <c r="D90" s="9"/>
      <c r="E90" s="9"/>
      <c r="F90" s="9"/>
      <c r="G90" s="9"/>
      <c r="H90" s="9"/>
      <c r="I90" s="9"/>
      <c r="J90" s="9"/>
      <c r="K90" s="9"/>
      <c r="L90" s="9"/>
      <c r="M90" s="9"/>
    </row>
    <row r="91" spans="1:13">
      <c r="A91" s="9"/>
      <c r="B91" s="9"/>
      <c r="C91" s="9"/>
      <c r="D91" s="9"/>
      <c r="E91" s="9"/>
      <c r="F91" s="9"/>
      <c r="G91" s="9"/>
      <c r="H91" s="9"/>
      <c r="I91" s="9"/>
      <c r="J91" s="9"/>
      <c r="K91" s="9"/>
      <c r="L91" s="9"/>
      <c r="M91" s="9"/>
    </row>
    <row r="92" spans="1:13">
      <c r="A92" s="9"/>
      <c r="B92" s="9"/>
      <c r="C92" s="9"/>
      <c r="D92" s="9"/>
      <c r="E92" s="9"/>
      <c r="F92" s="9"/>
      <c r="G92" s="9"/>
      <c r="H92" s="9"/>
      <c r="I92" s="9"/>
      <c r="J92" s="9"/>
      <c r="K92" s="9"/>
      <c r="L92" s="9"/>
      <c r="M92" s="9"/>
    </row>
    <row r="93" spans="1:13">
      <c r="A93" s="9"/>
      <c r="B93" s="9"/>
      <c r="C93" s="9"/>
      <c r="D93" s="9"/>
      <c r="E93" s="9"/>
      <c r="F93" s="9"/>
      <c r="G93" s="9"/>
      <c r="H93" s="9"/>
      <c r="I93" s="9"/>
      <c r="J93" s="9"/>
      <c r="K93" s="9"/>
      <c r="L93" s="9"/>
      <c r="M93" s="9"/>
    </row>
    <row r="94" spans="1:13">
      <c r="A94" s="9"/>
      <c r="B94" s="9"/>
      <c r="C94" s="9"/>
      <c r="D94" s="9"/>
      <c r="E94" s="9"/>
      <c r="F94" s="9"/>
      <c r="G94" s="9"/>
      <c r="H94" s="9"/>
      <c r="I94" s="9"/>
      <c r="J94" s="9"/>
      <c r="K94" s="9"/>
      <c r="L94" s="9"/>
      <c r="M94" s="9"/>
    </row>
    <row r="95" spans="1:13">
      <c r="A95" s="9"/>
      <c r="B95" s="9"/>
      <c r="C95" s="9"/>
      <c r="D95" s="9"/>
      <c r="E95" s="9"/>
      <c r="F95" s="9"/>
      <c r="G95" s="9"/>
      <c r="H95" s="9"/>
      <c r="I95" s="9"/>
      <c r="J95" s="9"/>
      <c r="K95" s="9"/>
      <c r="L95" s="9"/>
      <c r="M95" s="9"/>
    </row>
    <row r="96" spans="1:13">
      <c r="A96" s="9"/>
      <c r="B96" s="9"/>
      <c r="C96" s="9"/>
      <c r="D96" s="9"/>
      <c r="E96" s="9"/>
      <c r="F96" s="9"/>
      <c r="G96" s="9"/>
      <c r="H96" s="9"/>
      <c r="I96" s="9"/>
      <c r="J96" s="9"/>
      <c r="K96" s="9"/>
      <c r="L96" s="9"/>
      <c r="M96" s="9"/>
    </row>
    <row r="97" spans="1:13">
      <c r="A97" s="9"/>
      <c r="B97" s="9"/>
      <c r="C97" s="9"/>
      <c r="D97" s="9"/>
      <c r="E97" s="9"/>
      <c r="F97" s="9"/>
      <c r="G97" s="9"/>
      <c r="H97" s="9"/>
      <c r="I97" s="9"/>
      <c r="J97" s="9"/>
      <c r="K97" s="9"/>
      <c r="L97" s="9"/>
      <c r="M97" s="9"/>
    </row>
    <row r="98" spans="1:13">
      <c r="A98" s="9"/>
      <c r="B98" s="9"/>
      <c r="C98" s="9"/>
      <c r="D98" s="9"/>
      <c r="E98" s="9"/>
      <c r="F98" s="9"/>
      <c r="G98" s="9"/>
      <c r="H98" s="9"/>
      <c r="I98" s="9"/>
      <c r="J98" s="9"/>
      <c r="K98" s="9"/>
      <c r="L98" s="9"/>
      <c r="M98" s="9"/>
    </row>
    <row r="99" spans="1:13">
      <c r="A99" s="9"/>
      <c r="B99" s="9"/>
      <c r="C99" s="9"/>
      <c r="D99" s="9"/>
      <c r="E99" s="9"/>
      <c r="F99" s="9"/>
      <c r="G99" s="9"/>
      <c r="H99" s="9"/>
      <c r="I99" s="9"/>
      <c r="J99" s="9"/>
      <c r="K99" s="9"/>
      <c r="L99" s="9"/>
      <c r="M99" s="9"/>
    </row>
    <row r="100" spans="1:13">
      <c r="A100" s="9"/>
      <c r="B100" s="9"/>
      <c r="C100" s="9"/>
      <c r="D100" s="9"/>
      <c r="E100" s="9"/>
      <c r="F100" s="9"/>
      <c r="G100" s="9"/>
      <c r="H100" s="9"/>
      <c r="I100" s="9"/>
      <c r="J100" s="9"/>
      <c r="K100" s="9"/>
      <c r="L100" s="9"/>
      <c r="M100" s="9"/>
    </row>
    <row r="101" spans="1:13">
      <c r="A101" s="9"/>
      <c r="B101" s="9"/>
      <c r="C101" s="9"/>
      <c r="D101" s="9"/>
      <c r="E101" s="9"/>
      <c r="F101" s="9"/>
      <c r="G101" s="9"/>
      <c r="H101" s="9"/>
      <c r="I101" s="9"/>
      <c r="J101" s="9"/>
      <c r="K101" s="9"/>
      <c r="L101" s="9"/>
      <c r="M101" s="9"/>
    </row>
    <row r="102" spans="1:13">
      <c r="A102" s="9"/>
      <c r="B102" s="9"/>
      <c r="C102" s="9"/>
      <c r="D102" s="9"/>
      <c r="E102" s="9"/>
      <c r="F102" s="9"/>
      <c r="G102" s="9"/>
      <c r="H102" s="9"/>
      <c r="I102" s="9"/>
      <c r="J102" s="9"/>
      <c r="K102" s="9"/>
      <c r="L102" s="9"/>
      <c r="M102" s="9"/>
    </row>
    <row r="103" spans="1:13">
      <c r="A103" s="9"/>
      <c r="B103" s="9"/>
      <c r="C103" s="9"/>
      <c r="D103" s="9"/>
      <c r="E103" s="9"/>
      <c r="F103" s="9"/>
      <c r="G103" s="9"/>
      <c r="H103" s="9"/>
      <c r="I103" s="9"/>
      <c r="J103" s="9"/>
      <c r="K103" s="9"/>
      <c r="L103" s="9"/>
      <c r="M103" s="9"/>
    </row>
    <row r="104" spans="1:13">
      <c r="A104" s="9"/>
      <c r="B104" s="9"/>
      <c r="C104" s="9"/>
      <c r="D104" s="9"/>
      <c r="E104" s="9"/>
      <c r="F104" s="9"/>
      <c r="G104" s="9"/>
      <c r="H104" s="9"/>
      <c r="I104" s="9"/>
      <c r="J104" s="9"/>
      <c r="K104" s="9"/>
      <c r="L104" s="9"/>
      <c r="M104" s="9"/>
    </row>
    <row r="105" spans="1:13">
      <c r="A105" s="9"/>
      <c r="B105" s="9"/>
      <c r="C105" s="9"/>
      <c r="D105" s="9"/>
      <c r="E105" s="9"/>
      <c r="F105" s="9"/>
      <c r="G105" s="9"/>
      <c r="H105" s="9"/>
      <c r="I105" s="9"/>
      <c r="J105" s="9"/>
      <c r="K105" s="9"/>
      <c r="L105" s="9"/>
      <c r="M105" s="9"/>
    </row>
    <row r="106" spans="1:13">
      <c r="A106" s="9"/>
      <c r="B106" s="9"/>
      <c r="C106" s="9"/>
      <c r="D106" s="9"/>
      <c r="E106" s="9"/>
      <c r="F106" s="9"/>
      <c r="G106" s="9"/>
      <c r="H106" s="9"/>
      <c r="I106" s="9"/>
      <c r="J106" s="9"/>
      <c r="K106" s="9"/>
      <c r="L106" s="9"/>
      <c r="M106" s="9"/>
    </row>
    <row r="107" spans="1:13">
      <c r="A107" s="9"/>
      <c r="B107" s="9"/>
      <c r="C107" s="9"/>
      <c r="D107" s="9"/>
      <c r="E107" s="9"/>
      <c r="F107" s="9"/>
      <c r="G107" s="9"/>
      <c r="H107" s="9"/>
      <c r="I107" s="9"/>
      <c r="J107" s="9"/>
      <c r="K107" s="9"/>
      <c r="L107" s="9"/>
      <c r="M107" s="9"/>
    </row>
    <row r="108" spans="1:13">
      <c r="A108" s="9"/>
      <c r="B108" s="9"/>
      <c r="C108" s="9"/>
      <c r="D108" s="9"/>
      <c r="E108" s="9"/>
      <c r="F108" s="9"/>
      <c r="G108" s="9"/>
      <c r="H108" s="9"/>
      <c r="I108" s="9"/>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sheetData>
  <sheetProtection algorithmName="SHA-512" hashValue="1jgHNxDCuyyMZy98hYWLFf0uDZ7PLXhM1rETA+omUUU8Fr5whWhnKRAZmnZrrATT7mOnu+g6PB46VA0gEIBFmA==" saltValue="eUM3YZ4SV8+LaBI/goKKXw==" spinCount="100000" sheet="1" objects="1" scenarios="1" selectLockedCells="1"/>
  <mergeCells count="4">
    <mergeCell ref="F3:H3"/>
    <mergeCell ref="B4:E4"/>
    <mergeCell ref="B7:H7"/>
    <mergeCell ref="I16:I17"/>
  </mergeCells>
  <conditionalFormatting sqref="F37:F41">
    <cfRule type="expression" dxfId="43" priority="9" stopIfTrue="1">
      <formula>(#REF!="")</formula>
    </cfRule>
    <cfRule type="expression" dxfId="42" priority="10" stopIfTrue="1">
      <formula>OR(#REF!="ERROR: Rating must be in 0.5 star increment")</formula>
    </cfRule>
  </conditionalFormatting>
  <conditionalFormatting sqref="F42">
    <cfRule type="expression" dxfId="41" priority="7" stopIfTrue="1">
      <formula>(#REF!="")</formula>
    </cfRule>
    <cfRule type="expression" dxfId="40" priority="8" stopIfTrue="1">
      <formula>OR(#REF!="ERROR: Rating must be in 0.5 star increment")</formula>
    </cfRule>
  </conditionalFormatting>
  <conditionalFormatting sqref="F43:F49 F32">
    <cfRule type="expression" dxfId="39" priority="13" stopIfTrue="1">
      <formula>OR(#REF!="ERROR: Rating must be in 0.5 star increment")</formula>
    </cfRule>
  </conditionalFormatting>
  <conditionalFormatting sqref="F43:F49">
    <cfRule type="expression" dxfId="38" priority="11" stopIfTrue="1">
      <formula>(#REF!="")</formula>
    </cfRule>
  </conditionalFormatting>
  <conditionalFormatting sqref="H19:I21 H22 H23:I25">
    <cfRule type="expression" dxfId="37" priority="12" stopIfTrue="1">
      <formula>($B$20="ERROR: Percentage breakdown must total 100%")</formula>
    </cfRule>
  </conditionalFormatting>
  <dataValidations count="7">
    <dataValidation type="decimal" allowBlank="1" showInputMessage="1" showErrorMessage="1" sqref="D8 D10" xr:uid="{CBBD2C29-F2FA-494E-9CA9-CC8CA3877D42}">
      <formula1>0</formula1>
      <formula2>6</formula2>
    </dataValidation>
    <dataValidation type="decimal" allowBlank="1" showInputMessage="1" showErrorMessage="1" errorTitle="Hours Error" error="Please enter a value between 0 and 168." sqref="H14" xr:uid="{AC337C55-F6E7-4283-B6C8-12F37E25E097}">
      <formula1>0</formula1>
      <formula2>168</formula2>
    </dataValidation>
    <dataValidation type="decimal" operator="greaterThanOrEqual" allowBlank="1" showInputMessage="1" showErrorMessage="1" errorTitle="Area Error" error="Please enter a decimal value greater than or equal to 0." sqref="I15" xr:uid="{52578C5D-102D-449F-9DBF-240BA3A63B20}">
      <formula1>0</formula1>
    </dataValidation>
    <dataValidation type="decimal" operator="greaterThanOrEqual" allowBlank="1" showInputMessage="1" showErrorMessage="1" errorTitle="Energy Error" error="Please enter a decimal value greater than or equal to 0." sqref="H19:H24 I19:I21 I23:I24" xr:uid="{4E09B702-BF4F-4CEB-AB47-806A570AC2DF}">
      <formula1>0</formula1>
    </dataValidation>
    <dataValidation type="whole" operator="greaterThanOrEqual" allowBlank="1" showInputMessage="1" showErrorMessage="1" errorTitle="Occupancy Error" error="Please enter a positive integer value." sqref="H16" xr:uid="{C72CA408-C373-41CA-A5D9-A2132E42625D}">
      <formula1>0</formula1>
    </dataValidation>
    <dataValidation type="decimal" operator="greaterThanOrEqual" allowBlank="1" showInputMessage="1" showErrorMessage="1" errorTitle="Area Error" error="Please enter a positive decimal value." sqref="H17" xr:uid="{49078E26-470D-4412-95DF-DE3DE8FB8B45}">
      <formula1>0</formula1>
    </dataValidation>
    <dataValidation type="decimal" operator="greaterThan" allowBlank="1" showInputMessage="1" showErrorMessage="1" errorTitle="Area Error" error="Please enter a decimal value greater than or equal to 0." sqref="H15" xr:uid="{7F840369-0E3C-405A-AA70-4E7CB962131C}">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917A-9ACC-4D15-BE76-9C6642E9632A}">
  <sheetPr codeName="Sheet8">
    <tabColor theme="4" tint="0.79998168889431442"/>
  </sheetPr>
  <dimension ref="A1:O299"/>
  <sheetViews>
    <sheetView topLeftCell="A4" workbookViewId="0">
      <selection activeCell="D13" sqref="D13:D14"/>
    </sheetView>
  </sheetViews>
  <sheetFormatPr defaultColWidth="9.140625" defaultRowHeight="12.75"/>
  <cols>
    <col min="1" max="1" width="3.42578125" style="1" customWidth="1"/>
    <col min="2" max="2" width="28.5703125" style="1" customWidth="1"/>
    <col min="3" max="3" width="14.85546875" style="1" customWidth="1"/>
    <col min="4" max="4" width="17.140625" style="1" customWidth="1"/>
    <col min="5" max="5" width="13" style="1" customWidth="1"/>
    <col min="6" max="6" width="14.5703125" style="1" customWidth="1"/>
    <col min="7" max="7" width="2.42578125" style="1" customWidth="1"/>
    <col min="8" max="8" width="12.42578125" style="1" customWidth="1"/>
    <col min="9" max="9" width="76.42578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1" s="20" customFormat="1" ht="65.099999999999994" customHeight="1"/>
    <row r="2" spans="1:11" s="20" customFormat="1" ht="15" customHeight="1">
      <c r="A2" s="21"/>
      <c r="B2" s="22"/>
      <c r="C2" s="22"/>
      <c r="D2" s="22"/>
      <c r="E2" s="22"/>
      <c r="F2" s="22"/>
      <c r="G2" s="22"/>
      <c r="H2" s="22"/>
    </row>
    <row r="3" spans="1:11" s="20" customFormat="1" ht="59.1" customHeight="1">
      <c r="A3" s="21"/>
      <c r="B3" s="23"/>
      <c r="C3" s="24"/>
      <c r="D3" s="25"/>
      <c r="E3" s="25"/>
      <c r="F3" s="310" t="s">
        <v>564</v>
      </c>
      <c r="G3" s="310"/>
      <c r="H3" s="310"/>
    </row>
    <row r="4" spans="1:11" s="20" customFormat="1" ht="81" customHeight="1">
      <c r="A4" s="21"/>
      <c r="B4" s="315" t="s">
        <v>5</v>
      </c>
      <c r="C4" s="315"/>
      <c r="D4" s="315"/>
      <c r="E4" s="315"/>
      <c r="F4" s="21"/>
    </row>
    <row r="5" spans="1:11" s="20" customFormat="1" ht="15" customHeight="1">
      <c r="A5" s="26"/>
      <c r="B5" s="256" t="s">
        <v>1</v>
      </c>
      <c r="C5" s="277">
        <v>2.2000000000000002</v>
      </c>
      <c r="D5" s="258" t="s">
        <v>2</v>
      </c>
      <c r="E5" s="259">
        <v>45551</v>
      </c>
      <c r="F5" s="260"/>
      <c r="G5" s="261"/>
      <c r="H5" s="262"/>
      <c r="I5" s="31"/>
      <c r="J5" s="32"/>
      <c r="K5" s="32"/>
    </row>
    <row r="6" spans="1:11" s="21" customFormat="1"/>
    <row r="7" spans="1:11" s="21" customFormat="1" ht="106.35" customHeight="1">
      <c r="B7" s="322" t="s">
        <v>6</v>
      </c>
      <c r="C7" s="323"/>
      <c r="D7" s="323"/>
      <c r="E7" s="323"/>
      <c r="F7" s="323"/>
      <c r="G7" s="323"/>
      <c r="H7" s="324"/>
      <c r="I7" s="33"/>
    </row>
    <row r="8" spans="1:11" s="10" customFormat="1" ht="20.25" customHeight="1">
      <c r="B8" s="12"/>
      <c r="C8" s="11"/>
      <c r="D8" s="17"/>
      <c r="E8" s="13"/>
      <c r="F8" s="11"/>
      <c r="G8" s="11"/>
    </row>
    <row r="9" spans="1:11" s="10" customFormat="1" ht="36" customHeight="1">
      <c r="B9" s="12"/>
      <c r="C9" s="272"/>
      <c r="D9" s="264" t="s">
        <v>134</v>
      </c>
      <c r="E9" s="273"/>
      <c r="F9" s="11"/>
      <c r="G9" s="11"/>
    </row>
    <row r="10" spans="1:11" s="10" customFormat="1" ht="20.25" customHeight="1">
      <c r="B10" s="34"/>
      <c r="C10" s="34"/>
      <c r="D10" s="35"/>
      <c r="E10" s="36"/>
      <c r="F10" s="34"/>
      <c r="G10" s="34"/>
      <c r="H10" s="21"/>
      <c r="I10" s="21"/>
    </row>
    <row r="11" spans="1:11" s="3" customFormat="1" ht="17.25" customHeight="1">
      <c r="B11" s="267" t="s">
        <v>8</v>
      </c>
      <c r="C11" s="260"/>
      <c r="D11" s="260"/>
      <c r="E11" s="260"/>
      <c r="F11" s="260"/>
      <c r="G11" s="260"/>
      <c r="H11" s="261"/>
      <c r="I11" s="21"/>
    </row>
    <row r="12" spans="1:11" s="3" customFormat="1" ht="9.9499999999999993" customHeight="1">
      <c r="B12" s="38"/>
      <c r="C12" s="30"/>
      <c r="D12" s="30"/>
      <c r="E12" s="30"/>
      <c r="F12" s="30"/>
      <c r="G12" s="30"/>
      <c r="H12" s="21"/>
      <c r="I12" s="21"/>
    </row>
    <row r="13" spans="1:11" s="10" customFormat="1" ht="15.95" customHeight="1">
      <c r="B13" s="39"/>
      <c r="C13" s="30"/>
      <c r="D13" s="319">
        <v>4.5</v>
      </c>
      <c r="E13" s="321" t="s">
        <v>9</v>
      </c>
      <c r="F13" s="40" t="str">
        <f>IF(MOD(D13,1)&lt;=0,"",IF(MOD(D13,1)=0.5,"","ERROR: Rating must be in 0.5 star increment"))</f>
        <v/>
      </c>
      <c r="G13" s="30"/>
      <c r="H13" s="21"/>
      <c r="I13" s="21"/>
    </row>
    <row r="14" spans="1:11" s="10" customFormat="1" ht="11.25" customHeight="1">
      <c r="B14" s="41"/>
      <c r="C14" s="30"/>
      <c r="D14" s="320"/>
      <c r="E14" s="321"/>
      <c r="F14" s="30"/>
      <c r="G14" s="30"/>
      <c r="H14" s="21"/>
      <c r="I14" s="21"/>
    </row>
    <row r="15" spans="1:11" s="10" customFormat="1" ht="11.25" customHeight="1">
      <c r="B15" s="41"/>
      <c r="C15" s="30"/>
      <c r="D15" s="151"/>
      <c r="E15" s="36"/>
      <c r="F15" s="30"/>
      <c r="G15" s="30"/>
      <c r="H15" s="21"/>
      <c r="I15" s="21"/>
    </row>
    <row r="16" spans="1:11" s="3" customFormat="1" ht="17.25" customHeight="1">
      <c r="B16" s="267" t="s">
        <v>135</v>
      </c>
      <c r="C16" s="260"/>
      <c r="D16" s="260"/>
      <c r="E16" s="260"/>
      <c r="F16" s="260"/>
      <c r="G16" s="260"/>
      <c r="H16" s="261"/>
      <c r="I16" s="75"/>
      <c r="J16" s="14"/>
    </row>
    <row r="17" spans="2:15" s="3" customFormat="1" ht="21.75" customHeight="1">
      <c r="B17" s="47"/>
      <c r="C17" s="47"/>
      <c r="D17" s="47"/>
      <c r="E17" s="47"/>
      <c r="F17" s="47"/>
      <c r="G17" s="47"/>
      <c r="H17" s="33"/>
      <c r="I17" s="75"/>
      <c r="J17" s="4"/>
    </row>
    <row r="18" spans="2:15" s="14" customFormat="1" ht="20.100000000000001" customHeight="1">
      <c r="B18" s="251" t="s">
        <v>11</v>
      </c>
      <c r="C18" s="252"/>
      <c r="D18" s="252"/>
      <c r="E18" s="252"/>
      <c r="F18" s="253"/>
      <c r="G18" s="57"/>
      <c r="H18" s="186"/>
      <c r="I18" s="109" t="str">
        <f>IF(AND(H18="",D13=""),"",IF(ISNA(C76),"ERROR: Please enter a valid postcode",""))</f>
        <v>ERROR: Please enter a valid postcode</v>
      </c>
    </row>
    <row r="19" spans="2:15" s="14" customFormat="1" ht="20.100000000000001" customHeight="1">
      <c r="B19" s="162" t="s">
        <v>136</v>
      </c>
      <c r="C19" s="163"/>
      <c r="D19" s="163"/>
      <c r="E19" s="163"/>
      <c r="F19" s="164"/>
      <c r="G19" s="75"/>
      <c r="H19" s="187"/>
      <c r="I19" s="109" t="str">
        <f>IF(AND(NOT(ISBLANK(H18)),(OR(ISBLANK(H19),H19=0))),"NOTE: If you are unsure, try using default hours of 40 hours per week instead of 0 hours.","")</f>
        <v/>
      </c>
      <c r="K19" s="18"/>
      <c r="M19" s="18"/>
      <c r="O19" s="19"/>
    </row>
    <row r="20" spans="2:15" s="14" customFormat="1" ht="20.100000000000001" customHeight="1">
      <c r="B20" s="162" t="s">
        <v>137</v>
      </c>
      <c r="C20" s="203"/>
      <c r="D20" s="203"/>
      <c r="E20" s="203"/>
      <c r="F20" s="204"/>
      <c r="G20" s="57"/>
      <c r="H20" s="188"/>
      <c r="K20" s="18"/>
    </row>
    <row r="21" spans="2:15" s="14" customFormat="1" ht="22.5" customHeight="1">
      <c r="B21" s="238" t="s">
        <v>126</v>
      </c>
      <c r="C21" s="241"/>
      <c r="D21" s="241"/>
      <c r="E21" s="241"/>
      <c r="F21" s="240"/>
      <c r="G21" s="57"/>
      <c r="H21" s="188"/>
      <c r="I21" s="332" t="str">
        <f>IF(AND(NOT(ISBLANK(D13)),H21=0),"NOTE: If you know the actual number of occupied workstations, please enter. Otherwise, an estimate of 1 occupied workstation per 20m² will be assumed in the calculator.","")</f>
        <v>NOTE: If you know the actual number of occupied workstations, please enter. Otherwise, an estimate of 1 occupied workstation per 20m² will be assumed in the calculator.</v>
      </c>
      <c r="K21" s="18"/>
    </row>
    <row r="22" spans="2:15" s="14" customFormat="1" ht="24.75" customHeight="1">
      <c r="G22" s="57"/>
      <c r="I22" s="332"/>
    </row>
    <row r="23" spans="2:15" s="14" customFormat="1" ht="12.75" customHeight="1">
      <c r="B23" s="79"/>
      <c r="C23" s="73"/>
      <c r="D23" s="73"/>
      <c r="E23" s="73"/>
      <c r="F23" s="73"/>
      <c r="G23" s="75"/>
      <c r="H23" s="152"/>
    </row>
    <row r="24" spans="2:15" s="14" customFormat="1" ht="20.100000000000001" customHeight="1">
      <c r="B24" s="251" t="s">
        <v>14</v>
      </c>
      <c r="C24" s="254"/>
      <c r="D24" s="254"/>
      <c r="E24" s="254"/>
      <c r="F24" s="255" t="s">
        <v>15</v>
      </c>
      <c r="G24" s="82"/>
      <c r="H24" s="200"/>
    </row>
    <row r="25" spans="2:15" s="14" customFormat="1" ht="20.100000000000001" customHeight="1">
      <c r="B25" s="168" t="str">
        <f>IF(SUM(H24:H29)=1,"","ERROR: Percentage breakdown must total 100%")</f>
        <v>ERROR: Percentage breakdown must total 100%</v>
      </c>
      <c r="C25" s="169"/>
      <c r="D25" s="169"/>
      <c r="E25" s="169"/>
      <c r="F25" s="170" t="s">
        <v>16</v>
      </c>
      <c r="G25" s="86"/>
      <c r="H25" s="200"/>
    </row>
    <row r="26" spans="2:15" s="14" customFormat="1" ht="20.100000000000001" customHeight="1">
      <c r="B26" s="168"/>
      <c r="C26" s="169"/>
      <c r="D26" s="169"/>
      <c r="E26" s="169"/>
      <c r="F26" s="170" t="s">
        <v>17</v>
      </c>
      <c r="G26" s="86"/>
      <c r="H26" s="200"/>
    </row>
    <row r="27" spans="2:15" s="14" customFormat="1" ht="20.100000000000001" customHeight="1">
      <c r="B27" s="168"/>
      <c r="C27" s="169"/>
      <c r="D27" s="169"/>
      <c r="E27" s="169"/>
      <c r="F27" s="170" t="s">
        <v>18</v>
      </c>
      <c r="G27" s="86"/>
      <c r="H27" s="200"/>
    </row>
    <row r="28" spans="2:15" s="14" customFormat="1" ht="20.100000000000001" customHeight="1">
      <c r="B28" s="162"/>
      <c r="C28" s="169"/>
      <c r="D28" s="169"/>
      <c r="E28" s="169"/>
      <c r="F28" s="170" t="s">
        <v>19</v>
      </c>
      <c r="G28" s="86"/>
      <c r="H28" s="200"/>
    </row>
    <row r="29" spans="2:15" s="14" customFormat="1" ht="20.100000000000001" customHeight="1">
      <c r="B29" s="171"/>
      <c r="C29" s="172"/>
      <c r="D29" s="172"/>
      <c r="E29" s="172"/>
      <c r="F29" s="173" t="s">
        <v>20</v>
      </c>
      <c r="G29" s="86"/>
      <c r="H29" s="200"/>
    </row>
    <row r="30" spans="2:15" s="14" customFormat="1" ht="12.75" customHeight="1">
      <c r="B30" s="84"/>
      <c r="C30" s="84"/>
      <c r="D30" s="84"/>
      <c r="E30" s="84"/>
      <c r="F30" s="84"/>
      <c r="G30" s="86"/>
      <c r="H30" s="157"/>
    </row>
    <row r="31" spans="2:15" s="14" customFormat="1" ht="20.100000000000001" customHeight="1">
      <c r="B31" s="278"/>
      <c r="C31" s="279"/>
      <c r="D31" s="279"/>
      <c r="E31" s="279"/>
      <c r="F31" s="280" t="s">
        <v>138</v>
      </c>
      <c r="G31" s="86"/>
      <c r="H31" s="200"/>
    </row>
    <row r="32" spans="2:15" s="14" customFormat="1" ht="12.75" customHeight="1">
      <c r="B32" s="334" t="str">
        <f>IF(H31="YES","NOTE: The maximum allowable energy consumption also includes the thermal energy consumption of on-site server rooms that serves the tenancy."&amp;" Please ensure that the thermal energy use for the server rooms is also accounted for in the percentage breakdown of energy consumption provided.","")</f>
        <v/>
      </c>
      <c r="C32" s="335"/>
      <c r="D32" s="335"/>
      <c r="E32" s="335"/>
      <c r="F32" s="336"/>
      <c r="G32" s="86"/>
      <c r="H32" s="157"/>
    </row>
    <row r="33" spans="2:11" s="14" customFormat="1" ht="39.75" customHeight="1">
      <c r="B33" s="337"/>
      <c r="C33" s="338"/>
      <c r="D33" s="338"/>
      <c r="E33" s="338"/>
      <c r="F33" s="339"/>
      <c r="G33" s="86"/>
      <c r="H33" s="157"/>
    </row>
    <row r="34" spans="2:11" s="14" customFormat="1" ht="12.75" customHeight="1">
      <c r="B34" s="82"/>
      <c r="C34" s="82"/>
      <c r="D34" s="82"/>
      <c r="E34" s="82"/>
      <c r="F34" s="82"/>
      <c r="G34" s="86"/>
      <c r="H34" s="157"/>
    </row>
    <row r="35" spans="2:11" s="3" customFormat="1" ht="19.5" customHeight="1">
      <c r="B35" s="48"/>
      <c r="C35" s="49"/>
      <c r="D35" s="49"/>
      <c r="E35" s="49"/>
      <c r="F35" s="49"/>
      <c r="G35" s="49"/>
      <c r="H35" s="42"/>
      <c r="I35" s="21"/>
    </row>
    <row r="36" spans="2:11" s="3" customFormat="1" ht="1.5" customHeight="1">
      <c r="B36" s="50"/>
      <c r="C36" s="51"/>
      <c r="D36" s="51"/>
      <c r="E36" s="51"/>
      <c r="F36" s="51"/>
      <c r="G36" s="51"/>
      <c r="H36" s="44"/>
      <c r="I36" s="189"/>
    </row>
    <row r="37" spans="2:11" s="3" customFormat="1" ht="17.25" customHeight="1">
      <c r="B37" s="160" t="s">
        <v>26</v>
      </c>
      <c r="C37" s="161"/>
      <c r="D37" s="161"/>
      <c r="E37" s="161"/>
      <c r="F37" s="161"/>
      <c r="G37" s="161"/>
      <c r="H37" s="23"/>
      <c r="I37" s="21"/>
    </row>
    <row r="38" spans="2:11" s="3" customFormat="1" ht="1.5" customHeight="1">
      <c r="B38" s="45"/>
      <c r="C38" s="45"/>
      <c r="D38" s="45"/>
      <c r="E38" s="45"/>
      <c r="F38" s="45"/>
      <c r="G38" s="45"/>
      <c r="H38" s="46"/>
      <c r="I38" s="21"/>
      <c r="J38" s="4"/>
    </row>
    <row r="39" spans="2:11" s="3" customFormat="1" ht="9.9499999999999993" customHeight="1">
      <c r="B39" s="21"/>
      <c r="C39" s="21"/>
      <c r="D39" s="21"/>
      <c r="E39" s="21"/>
      <c r="F39" s="52"/>
      <c r="G39" s="52"/>
      <c r="H39" s="21"/>
      <c r="I39" s="21"/>
      <c r="J39" s="5"/>
    </row>
    <row r="40" spans="2:11" s="3" customFormat="1" ht="9.9499999999999993" customHeight="1">
      <c r="B40" s="21"/>
      <c r="C40" s="21"/>
      <c r="D40" s="21"/>
      <c r="E40" s="21"/>
      <c r="F40" s="52"/>
      <c r="G40" s="52"/>
      <c r="H40" s="21"/>
      <c r="I40" s="21"/>
      <c r="J40" s="5"/>
    </row>
    <row r="41" spans="2:11" s="10" customFormat="1" ht="16.5" hidden="1" customHeight="1">
      <c r="B41" s="21"/>
      <c r="C41" s="53" t="s">
        <v>27</v>
      </c>
      <c r="D41" s="21"/>
      <c r="E41" s="21"/>
      <c r="F41" s="54">
        <f>IF(D13&lt;&gt;"",TRUNC(C85),"")</f>
        <v>66</v>
      </c>
      <c r="G41" s="55"/>
      <c r="H41" s="21"/>
      <c r="I41" s="21"/>
      <c r="J41" s="15"/>
    </row>
    <row r="42" spans="2:11" s="10" customFormat="1" ht="16.5" hidden="1" customHeight="1">
      <c r="B42" s="21"/>
      <c r="C42" s="53"/>
      <c r="D42" s="21"/>
      <c r="E42" s="21"/>
      <c r="F42" s="55"/>
      <c r="G42" s="55"/>
      <c r="H42" s="21"/>
      <c r="I42" s="21"/>
      <c r="J42" s="15"/>
    </row>
    <row r="43" spans="2:11" s="10" customFormat="1" ht="16.5" customHeight="1">
      <c r="B43" s="21"/>
      <c r="C43" s="56" t="s">
        <v>28</v>
      </c>
      <c r="D43" s="57"/>
      <c r="E43" s="57"/>
      <c r="F43" s="21"/>
      <c r="G43" s="21"/>
      <c r="H43" s="21"/>
      <c r="I43" s="57"/>
      <c r="J43" s="15"/>
    </row>
    <row r="44" spans="2:11" s="10" customFormat="1" ht="16.5" customHeight="1">
      <c r="B44" s="21"/>
      <c r="C44" s="58"/>
      <c r="D44" s="57"/>
      <c r="E44" s="60" t="s">
        <v>29</v>
      </c>
      <c r="F44" s="54" t="str">
        <f>IF(AND(H18&lt;&gt;"",B25=""),TRUNC(($C$87)*(H24)/$C$95),"")</f>
        <v/>
      </c>
      <c r="G44" s="61"/>
      <c r="H44" s="61" t="s">
        <v>30</v>
      </c>
      <c r="I44" s="57"/>
      <c r="J44" s="97"/>
      <c r="K44" s="158"/>
    </row>
    <row r="45" spans="2:11" s="10" customFormat="1" ht="16.5" customHeight="1">
      <c r="B45" s="21"/>
      <c r="C45" s="58"/>
      <c r="D45" s="57"/>
      <c r="E45" s="60" t="s">
        <v>31</v>
      </c>
      <c r="F45" s="54" t="str">
        <f>IF(AND(H18&lt;&gt;"",B25=""),TRUNC(($C$87)*(H25)/$C$95),"")</f>
        <v/>
      </c>
      <c r="G45" s="61"/>
      <c r="H45" s="61" t="s">
        <v>30</v>
      </c>
      <c r="I45" s="57"/>
      <c r="J45" s="97"/>
      <c r="K45" s="158"/>
    </row>
    <row r="46" spans="2:11" s="10" customFormat="1" ht="16.5" customHeight="1">
      <c r="B46" s="21"/>
      <c r="C46" s="58"/>
      <c r="D46" s="57"/>
      <c r="E46" s="60" t="s">
        <v>32</v>
      </c>
      <c r="F46" s="54" t="str">
        <f>IF(AND(H18&lt;&gt;"",B25=""),TRUNC(($C$87)*(H26)/$C$95),"")</f>
        <v/>
      </c>
      <c r="G46" s="61"/>
      <c r="H46" s="61" t="s">
        <v>30</v>
      </c>
      <c r="I46" s="59"/>
      <c r="J46" s="97"/>
    </row>
    <row r="47" spans="2:11" s="10" customFormat="1" ht="16.5" customHeight="1">
      <c r="B47" s="21"/>
      <c r="C47" s="58"/>
      <c r="D47" s="57"/>
      <c r="E47" s="60" t="s">
        <v>33</v>
      </c>
      <c r="F47" s="54" t="str">
        <f>IF(AND(H18&lt;&gt;"",B25=""),TRUNC(($C$87)*(H27)/$C$95),"")</f>
        <v/>
      </c>
      <c r="G47" s="61"/>
      <c r="H47" s="61" t="s">
        <v>30</v>
      </c>
      <c r="I47" s="57"/>
      <c r="J47" s="97"/>
    </row>
    <row r="48" spans="2:11" s="10" customFormat="1" ht="16.5" customHeight="1">
      <c r="B48" s="21"/>
      <c r="C48" s="58"/>
      <c r="D48" s="21"/>
      <c r="E48" s="60" t="s">
        <v>34</v>
      </c>
      <c r="F48" s="54" t="str">
        <f>IF(AND(H18&lt;&gt;"",B25=""),TRUNC(($C$87)*(H28)/$C$95)/D93,"")</f>
        <v/>
      </c>
      <c r="G48" s="61"/>
      <c r="H48" s="61" t="s">
        <v>35</v>
      </c>
      <c r="I48" s="59"/>
      <c r="J48" s="97"/>
      <c r="K48" s="158"/>
    </row>
    <row r="49" spans="1:11" s="10" customFormat="1" ht="16.5" customHeight="1">
      <c r="B49" s="21"/>
      <c r="C49" s="58"/>
      <c r="D49" s="21"/>
      <c r="E49" s="60" t="s">
        <v>36</v>
      </c>
      <c r="F49" s="54" t="str">
        <f>IF(AND(H18&lt;&gt;"",B25=""),TRUNC(($C$87)*(H29)/$C$95)/D94,"")</f>
        <v/>
      </c>
      <c r="G49" s="61"/>
      <c r="H49" s="61" t="s">
        <v>37</v>
      </c>
      <c r="I49" s="21"/>
      <c r="J49" s="97"/>
      <c r="K49" s="158"/>
    </row>
    <row r="50" spans="1:11">
      <c r="A50" s="2"/>
      <c r="B50" s="21"/>
      <c r="C50" s="21"/>
      <c r="D50" s="21"/>
      <c r="E50" s="62"/>
      <c r="F50" s="21"/>
      <c r="G50" s="21"/>
      <c r="H50" s="21"/>
      <c r="I50" s="21"/>
    </row>
    <row r="51" spans="1:11">
      <c r="B51" s="21"/>
      <c r="C51" s="211"/>
      <c r="D51" s="57"/>
      <c r="E51" s="21"/>
      <c r="F51" s="21"/>
      <c r="G51" s="21"/>
      <c r="H51" s="21"/>
      <c r="I51" s="21"/>
    </row>
    <row r="52" spans="1:11" s="7" customFormat="1" ht="15.75" customHeight="1">
      <c r="A52" s="6"/>
      <c r="B52" s="57"/>
      <c r="C52" s="64" t="s">
        <v>38</v>
      </c>
      <c r="D52" s="57"/>
      <c r="E52" s="57"/>
      <c r="F52" s="65" t="e">
        <f>TRUNC(F44+F45+F46+F47+F48*D93+F49*D94)</f>
        <v>#VALUE!</v>
      </c>
      <c r="G52" s="57"/>
      <c r="H52" s="57" t="s">
        <v>30</v>
      </c>
      <c r="I52" s="57"/>
    </row>
    <row r="53" spans="1:11" s="7" customFormat="1" ht="15.75" customHeight="1">
      <c r="A53" s="6"/>
      <c r="B53" s="57"/>
      <c r="C53" s="64" t="s">
        <v>39</v>
      </c>
      <c r="D53" s="57"/>
      <c r="E53" s="57"/>
      <c r="F53" s="98" t="e">
        <f>F52/H20</f>
        <v>#VALUE!</v>
      </c>
      <c r="G53" s="57"/>
      <c r="H53" s="57" t="s">
        <v>40</v>
      </c>
      <c r="I53" s="57"/>
    </row>
    <row r="54" spans="1:11" s="7" customFormat="1" ht="15.75" customHeight="1">
      <c r="A54" s="6"/>
      <c r="B54" s="57"/>
      <c r="C54" s="64" t="s">
        <v>41</v>
      </c>
      <c r="D54" s="57"/>
      <c r="E54" s="57"/>
      <c r="F54" s="98" t="e">
        <f t="shared" ref="F54:F59" si="0">$F$53*H24</f>
        <v>#VALUE!</v>
      </c>
      <c r="G54" s="57"/>
      <c r="H54" s="57" t="s">
        <v>40</v>
      </c>
      <c r="I54" s="57"/>
    </row>
    <row r="55" spans="1:11" s="7" customFormat="1" ht="15.75" customHeight="1">
      <c r="A55" s="6"/>
      <c r="B55" s="57"/>
      <c r="C55" s="64" t="s">
        <v>42</v>
      </c>
      <c r="D55" s="57"/>
      <c r="E55" s="57"/>
      <c r="F55" s="98" t="e">
        <f t="shared" si="0"/>
        <v>#VALUE!</v>
      </c>
      <c r="G55" s="57"/>
      <c r="H55" s="57" t="s">
        <v>40</v>
      </c>
      <c r="I55" s="57"/>
    </row>
    <row r="56" spans="1:11" s="7" customFormat="1" ht="15.75" customHeight="1">
      <c r="A56" s="6"/>
      <c r="B56" s="57"/>
      <c r="C56" s="64" t="s">
        <v>43</v>
      </c>
      <c r="D56" s="57"/>
      <c r="E56" s="57"/>
      <c r="F56" s="98" t="e">
        <f>$F$53*H26</f>
        <v>#VALUE!</v>
      </c>
      <c r="G56" s="57"/>
      <c r="H56" s="57" t="s">
        <v>40</v>
      </c>
      <c r="I56" s="57"/>
    </row>
    <row r="57" spans="1:11" s="7" customFormat="1" ht="15.75" customHeight="1">
      <c r="A57" s="6"/>
      <c r="B57" s="57"/>
      <c r="C57" s="64" t="s">
        <v>44</v>
      </c>
      <c r="D57" s="57"/>
      <c r="E57" s="57"/>
      <c r="F57" s="98" t="e">
        <f t="shared" si="0"/>
        <v>#VALUE!</v>
      </c>
      <c r="G57" s="57"/>
      <c r="H57" s="57" t="s">
        <v>40</v>
      </c>
      <c r="I57" s="57"/>
    </row>
    <row r="58" spans="1:11" s="7" customFormat="1" ht="15.75" customHeight="1">
      <c r="A58" s="6"/>
      <c r="B58" s="57"/>
      <c r="C58" s="64" t="s">
        <v>45</v>
      </c>
      <c r="D58" s="57"/>
      <c r="E58" s="57"/>
      <c r="F58" s="98" t="e">
        <f t="shared" si="0"/>
        <v>#VALUE!</v>
      </c>
      <c r="G58" s="57"/>
      <c r="H58" s="57" t="s">
        <v>40</v>
      </c>
      <c r="I58" s="57"/>
    </row>
    <row r="59" spans="1:11" s="7" customFormat="1" ht="15.75" customHeight="1">
      <c r="A59" s="6"/>
      <c r="B59" s="57"/>
      <c r="C59" s="64" t="s">
        <v>46</v>
      </c>
      <c r="D59" s="57"/>
      <c r="E59" s="57"/>
      <c r="F59" s="98" t="e">
        <f t="shared" si="0"/>
        <v>#VALUE!</v>
      </c>
      <c r="G59" s="57"/>
      <c r="H59" s="57" t="s">
        <v>40</v>
      </c>
      <c r="I59" s="57"/>
    </row>
    <row r="60" spans="1:11" s="7" customFormat="1" ht="15.75" customHeight="1">
      <c r="A60" s="8"/>
      <c r="B60" s="57"/>
      <c r="C60" s="66"/>
      <c r="D60" s="57"/>
      <c r="E60" s="57"/>
      <c r="F60" s="66"/>
      <c r="G60" s="57"/>
      <c r="H60" s="66"/>
      <c r="I60" s="57"/>
    </row>
    <row r="61" spans="1:11" s="7" customFormat="1" ht="15.75" customHeight="1">
      <c r="A61" s="6"/>
      <c r="B61" s="57"/>
      <c r="C61" s="64" t="s">
        <v>47</v>
      </c>
      <c r="D61" s="57"/>
      <c r="E61" s="57"/>
      <c r="F61" s="65" t="e">
        <f>C87</f>
        <v>#VALUE!</v>
      </c>
      <c r="G61" s="57"/>
      <c r="H61" s="57" t="s">
        <v>48</v>
      </c>
      <c r="I61" s="57"/>
    </row>
    <row r="62" spans="1:11" s="7" customFormat="1" ht="15.75" customHeight="1">
      <c r="A62" s="6"/>
      <c r="B62" s="57"/>
      <c r="C62" s="64" t="s">
        <v>49</v>
      </c>
      <c r="D62" s="57"/>
      <c r="E62" s="57"/>
      <c r="F62" s="98" t="e">
        <f>F61/H20</f>
        <v>#VALUE!</v>
      </c>
      <c r="G62" s="57"/>
      <c r="H62" s="57" t="s">
        <v>50</v>
      </c>
      <c r="I62" s="57"/>
      <c r="J62" s="100"/>
    </row>
    <row r="63" spans="1:11" s="7" customFormat="1" ht="15.75" customHeight="1">
      <c r="A63" s="6"/>
      <c r="B63" s="57"/>
      <c r="C63" s="64" t="s">
        <v>51</v>
      </c>
      <c r="D63" s="57"/>
      <c r="E63" s="57"/>
      <c r="F63" s="98" t="e">
        <f>F44*C88/$H$20</f>
        <v>#VALUE!</v>
      </c>
      <c r="G63" s="57"/>
      <c r="H63" s="57" t="s">
        <v>50</v>
      </c>
      <c r="I63" s="57"/>
      <c r="J63" s="100"/>
    </row>
    <row r="64" spans="1:11" s="7" customFormat="1" ht="15.75" customHeight="1">
      <c r="A64" s="6"/>
      <c r="B64" s="57"/>
      <c r="C64" s="64" t="s">
        <v>52</v>
      </c>
      <c r="D64" s="57"/>
      <c r="E64" s="57"/>
      <c r="F64" s="98" t="e">
        <f>F45*C89/$H$20</f>
        <v>#VALUE!</v>
      </c>
      <c r="G64" s="57"/>
      <c r="H64" s="57" t="s">
        <v>50</v>
      </c>
      <c r="I64" s="57"/>
      <c r="J64" s="100"/>
    </row>
    <row r="65" spans="1:11" s="7" customFormat="1" ht="15.75" customHeight="1">
      <c r="A65" s="6"/>
      <c r="B65" s="57"/>
      <c r="C65" s="64" t="s">
        <v>53</v>
      </c>
      <c r="D65" s="57"/>
      <c r="E65" s="57"/>
      <c r="F65" s="98" t="e">
        <f>F46*C90/$H$20</f>
        <v>#VALUE!</v>
      </c>
      <c r="G65" s="57"/>
      <c r="H65" s="57" t="s">
        <v>50</v>
      </c>
      <c r="I65" s="57"/>
      <c r="J65" s="100"/>
    </row>
    <row r="66" spans="1:11" s="7" customFormat="1" ht="15.75" customHeight="1">
      <c r="A66" s="6"/>
      <c r="B66" s="57"/>
      <c r="C66" s="64" t="s">
        <v>54</v>
      </c>
      <c r="D66" s="57"/>
      <c r="E66" s="57"/>
      <c r="F66" s="98" t="e">
        <f>F47*C91/$H$20</f>
        <v>#VALUE!</v>
      </c>
      <c r="G66" s="57"/>
      <c r="H66" s="57" t="s">
        <v>50</v>
      </c>
      <c r="I66" s="57"/>
    </row>
    <row r="67" spans="1:11" s="7" customFormat="1" ht="15.75" customHeight="1">
      <c r="A67" s="6"/>
      <c r="B67" s="57"/>
      <c r="C67" s="64" t="s">
        <v>55</v>
      </c>
      <c r="D67" s="57"/>
      <c r="E67" s="57"/>
      <c r="F67" s="98" t="e">
        <f>(F48*C93*D93)/$H$20</f>
        <v>#VALUE!</v>
      </c>
      <c r="G67" s="57"/>
      <c r="H67" s="57" t="s">
        <v>50</v>
      </c>
      <c r="I67" s="57"/>
      <c r="K67" s="1"/>
    </row>
    <row r="68" spans="1:11" s="7" customFormat="1" ht="15.75" customHeight="1">
      <c r="A68" s="6"/>
      <c r="B68" s="57"/>
      <c r="C68" s="64" t="s">
        <v>56</v>
      </c>
      <c r="D68" s="57"/>
      <c r="E68" s="57"/>
      <c r="F68" s="98" t="e">
        <f>(F49*C94*D94)/$H$20</f>
        <v>#VALUE!</v>
      </c>
      <c r="G68" s="57"/>
      <c r="H68" s="57" t="s">
        <v>50</v>
      </c>
      <c r="I68" s="57"/>
      <c r="K68" s="1"/>
    </row>
    <row r="69" spans="1:11">
      <c r="A69" s="2"/>
      <c r="B69" s="21"/>
      <c r="C69" s="21"/>
      <c r="D69" s="21"/>
      <c r="E69" s="62"/>
      <c r="F69" s="21"/>
      <c r="G69" s="21"/>
      <c r="H69" s="21"/>
      <c r="I69" s="21"/>
    </row>
    <row r="70" spans="1:11">
      <c r="B70" s="67"/>
      <c r="C70" s="21"/>
      <c r="D70" s="21"/>
      <c r="E70" s="21"/>
      <c r="F70" s="21"/>
      <c r="G70" s="21"/>
      <c r="H70" s="21"/>
      <c r="I70" s="21"/>
    </row>
    <row r="71" spans="1:11">
      <c r="B71" s="68"/>
      <c r="C71" s="21"/>
      <c r="D71" s="21"/>
      <c r="E71" s="21"/>
      <c r="F71" s="21"/>
      <c r="G71" s="21"/>
      <c r="H71" s="21"/>
      <c r="I71" s="21"/>
    </row>
    <row r="72" spans="1:11" ht="17.25" hidden="1">
      <c r="A72" s="227"/>
      <c r="B72" s="69" t="s">
        <v>57</v>
      </c>
      <c r="C72" s="21"/>
      <c r="D72" s="21"/>
      <c r="E72" s="21"/>
      <c r="F72" s="21"/>
      <c r="G72" s="21"/>
      <c r="H72" s="21"/>
      <c r="I72" s="21"/>
    </row>
    <row r="73" spans="1:11" hidden="1">
      <c r="A73" s="227"/>
      <c r="B73" s="21" t="s">
        <v>58</v>
      </c>
      <c r="C73" s="96" t="str">
        <f>IF(ISBLANK(H19),"No Input Value",MIN(H19,168))</f>
        <v>No Input Value</v>
      </c>
      <c r="D73" s="21"/>
      <c r="E73" s="21"/>
      <c r="F73" s="21"/>
      <c r="G73" s="21"/>
      <c r="H73" s="21"/>
      <c r="I73" s="21"/>
    </row>
    <row r="74" spans="1:11" hidden="1">
      <c r="A74" s="227"/>
      <c r="B74" s="21" t="s">
        <v>59</v>
      </c>
      <c r="C74" s="110" t="str">
        <f>IF(ISERROR(LEFT($H18,1)*1),"Y","N")</f>
        <v>Y</v>
      </c>
      <c r="D74" s="21"/>
      <c r="E74" s="21"/>
      <c r="F74" s="21"/>
      <c r="G74" s="21"/>
      <c r="H74" s="21"/>
      <c r="I74" s="21"/>
    </row>
    <row r="75" spans="1:11" hidden="1">
      <c r="A75" s="227"/>
      <c r="B75" s="21" t="s">
        <v>60</v>
      </c>
      <c r="C75" s="110" t="str">
        <f>IF(ISERROR(MID($H18,2,1)*1),"Y","N")</f>
        <v>Y</v>
      </c>
      <c r="D75" s="21"/>
      <c r="E75" s="21"/>
      <c r="F75" s="21"/>
      <c r="G75" s="21"/>
      <c r="H75" s="21"/>
      <c r="I75" s="21"/>
    </row>
    <row r="76" spans="1:11" hidden="1">
      <c r="A76" s="227"/>
      <c r="B76" s="21" t="s">
        <v>61</v>
      </c>
      <c r="C76" s="96" t="e">
        <f>IF(AND(C74="Y",C75="Y"),INDEX(Climate_pcode_xref!$B$2:$B$122,MATCH(LEFT(H18,2),Climate_pcode_xref!$A$2:$A$122,0)),INDEX(Climate_pcode_xref!$B$2:$B$122,MATCH(LEFT(H18,1),Climate_pcode_xref!$A$2:$A$122,0)))</f>
        <v>#N/A</v>
      </c>
      <c r="D76" s="21"/>
      <c r="E76" s="21"/>
      <c r="F76" s="21"/>
      <c r="G76" s="21"/>
      <c r="H76" s="21"/>
      <c r="I76" s="21"/>
    </row>
    <row r="77" spans="1:11" hidden="1">
      <c r="A77" s="227"/>
      <c r="B77" s="21" t="s">
        <v>62</v>
      </c>
      <c r="C77" s="21" t="e">
        <f>INDEX(Climate_zones!$D$2:$D$19,MATCH(C76,Climate_zones!$A$2:$A$19,0))</f>
        <v>#N/A</v>
      </c>
      <c r="D77" s="21"/>
      <c r="E77" s="21"/>
      <c r="F77" s="21"/>
      <c r="G77" s="21"/>
      <c r="H77" s="21"/>
      <c r="I77" s="21"/>
    </row>
    <row r="78" spans="1:11" hidden="1">
      <c r="A78" s="227"/>
      <c r="B78" s="21" t="s">
        <v>63</v>
      </c>
      <c r="C78" s="21" t="e">
        <f>INDEX(Climate_zones!$E$2:$E$19,MATCH(C76,Climate_zones!$A$2:$A$19,0))</f>
        <v>#N/A</v>
      </c>
      <c r="D78" s="21"/>
      <c r="E78" s="21"/>
      <c r="F78" s="21"/>
      <c r="G78" s="21"/>
      <c r="H78" s="21"/>
      <c r="I78" s="21"/>
    </row>
    <row r="79" spans="1:11" hidden="1">
      <c r="A79" s="227"/>
      <c r="B79" s="21" t="s">
        <v>64</v>
      </c>
      <c r="C79" s="21" t="e">
        <f>0.011*C77+0.034*C78-26</f>
        <v>#N/A</v>
      </c>
      <c r="D79" s="21"/>
      <c r="E79" s="21"/>
      <c r="F79" s="21"/>
      <c r="G79" s="21"/>
      <c r="H79" s="21"/>
      <c r="I79" s="21"/>
    </row>
    <row r="80" spans="1:11" hidden="1">
      <c r="A80" s="227"/>
      <c r="B80" s="21" t="s">
        <v>65</v>
      </c>
      <c r="C80" s="230" t="e">
        <f>0.0089*C73+0.51</f>
        <v>#VALUE!</v>
      </c>
      <c r="D80" s="21"/>
      <c r="E80" s="21"/>
      <c r="F80" s="21"/>
      <c r="G80" s="21"/>
      <c r="H80" s="21"/>
      <c r="I80" s="21"/>
    </row>
    <row r="81" spans="1:13" hidden="1">
      <c r="A81" s="229"/>
      <c r="B81" s="21" t="s">
        <v>139</v>
      </c>
      <c r="C81" s="132">
        <f>IF(H21&gt;0,H21/H20,1/20)</f>
        <v>0.05</v>
      </c>
      <c r="D81" s="21" t="s">
        <v>140</v>
      </c>
      <c r="E81" s="21"/>
      <c r="F81" s="21"/>
      <c r="G81" s="21"/>
      <c r="H81" s="21"/>
      <c r="I81" s="21"/>
    </row>
    <row r="82" spans="1:13" hidden="1">
      <c r="A82" s="229"/>
      <c r="B82" s="21" t="s">
        <v>128</v>
      </c>
      <c r="C82" s="132">
        <f>4000*(-0.01+0.15*C81)</f>
        <v>-10.000000000000002</v>
      </c>
      <c r="D82" s="21" t="s">
        <v>140</v>
      </c>
      <c r="E82" s="21"/>
      <c r="F82" s="21"/>
      <c r="G82" s="21"/>
      <c r="H82" s="21"/>
      <c r="I82" s="21"/>
    </row>
    <row r="83" spans="1:13" hidden="1">
      <c r="A83" s="227"/>
      <c r="B83" s="21" t="s">
        <v>67</v>
      </c>
      <c r="C83" s="21">
        <v>72</v>
      </c>
      <c r="D83" s="21"/>
      <c r="E83" s="21"/>
      <c r="F83" s="21"/>
      <c r="G83" s="21"/>
      <c r="H83" s="21"/>
      <c r="I83" s="21"/>
    </row>
    <row r="84" spans="1:13" hidden="1">
      <c r="A84" s="227"/>
      <c r="B84" s="21" t="s">
        <v>68</v>
      </c>
      <c r="C84" s="132" t="e">
        <f>(C83+C82)*C80</f>
        <v>#VALUE!</v>
      </c>
      <c r="D84" s="21"/>
      <c r="E84" s="21"/>
      <c r="F84" s="21"/>
      <c r="G84" s="21"/>
      <c r="H84" s="21"/>
      <c r="I84" s="21"/>
    </row>
    <row r="85" spans="1:13" hidden="1">
      <c r="A85" s="227"/>
      <c r="B85" s="21" t="s">
        <v>69</v>
      </c>
      <c r="C85" s="21">
        <f>INDEX('Star Bands'!C5:C16,MATCH(D13,'Star Bands'!$B$5:$B$16,0))</f>
        <v>66.25</v>
      </c>
      <c r="D85" s="21"/>
      <c r="E85" s="21"/>
      <c r="F85" s="21"/>
      <c r="G85" s="21"/>
      <c r="H85" s="21"/>
      <c r="I85" s="21"/>
    </row>
    <row r="86" spans="1:13" hidden="1">
      <c r="A86" s="227"/>
      <c r="B86" s="21" t="s">
        <v>70</v>
      </c>
      <c r="C86" s="132" t="e">
        <f>C84*C85/100</f>
        <v>#VALUE!</v>
      </c>
      <c r="D86" s="21"/>
      <c r="E86" s="21"/>
      <c r="F86" s="21"/>
      <c r="G86" s="21"/>
      <c r="H86" s="21"/>
      <c r="I86" s="21"/>
    </row>
    <row r="87" spans="1:13" hidden="1">
      <c r="A87" s="227"/>
      <c r="B87" s="21" t="s">
        <v>71</v>
      </c>
      <c r="C87" s="132" t="e">
        <f>(C86*H20)</f>
        <v>#VALUE!</v>
      </c>
      <c r="D87" s="21"/>
      <c r="E87" s="21"/>
      <c r="F87" s="21"/>
      <c r="G87" s="21"/>
      <c r="H87" s="21"/>
      <c r="I87" s="21"/>
    </row>
    <row r="88" spans="1:13" hidden="1">
      <c r="A88" s="227"/>
      <c r="B88" s="21" t="s">
        <v>72</v>
      </c>
      <c r="C88" s="21">
        <v>1</v>
      </c>
      <c r="D88" s="21"/>
      <c r="E88" s="21"/>
      <c r="F88" s="21"/>
      <c r="G88" s="21"/>
      <c r="H88" s="21"/>
      <c r="I88" s="21"/>
    </row>
    <row r="89" spans="1:13" hidden="1">
      <c r="A89" s="227"/>
      <c r="B89" s="21" t="s">
        <v>73</v>
      </c>
      <c r="C89" s="21">
        <v>0.75</v>
      </c>
      <c r="D89" s="21"/>
      <c r="E89" s="21"/>
      <c r="F89" s="21"/>
      <c r="G89" s="21"/>
      <c r="H89" s="21"/>
      <c r="I89" s="21"/>
    </row>
    <row r="90" spans="1:13" hidden="1">
      <c r="A90" s="227"/>
      <c r="B90" s="21" t="s">
        <v>74</v>
      </c>
      <c r="C90" s="21">
        <v>0.9</v>
      </c>
      <c r="D90" s="21"/>
      <c r="E90" s="21"/>
      <c r="F90" s="21"/>
      <c r="G90" s="21"/>
      <c r="H90" s="21"/>
      <c r="I90" s="21"/>
    </row>
    <row r="91" spans="1:13" hidden="1">
      <c r="A91" s="227"/>
      <c r="B91" s="21" t="s">
        <v>75</v>
      </c>
      <c r="C91" s="21">
        <v>0.4</v>
      </c>
      <c r="D91" s="133"/>
      <c r="E91" s="21"/>
      <c r="F91" s="21"/>
      <c r="G91" s="21"/>
      <c r="H91" s="21"/>
      <c r="I91" s="21"/>
    </row>
    <row r="92" spans="1:13" hidden="1">
      <c r="A92" s="227"/>
      <c r="B92" s="21" t="s">
        <v>76</v>
      </c>
      <c r="C92" s="21">
        <v>0.04</v>
      </c>
      <c r="D92" s="133" t="s">
        <v>77</v>
      </c>
      <c r="E92" s="21"/>
      <c r="F92" s="21"/>
      <c r="G92" s="21"/>
      <c r="H92" s="21"/>
      <c r="I92" s="21"/>
    </row>
    <row r="93" spans="1:13" hidden="1">
      <c r="A93" s="227"/>
      <c r="B93" s="21" t="s">
        <v>78</v>
      </c>
      <c r="C93" s="21">
        <v>0.75</v>
      </c>
      <c r="D93" s="119">
        <f>1/3.6*22.1</f>
        <v>6.1388888888888893</v>
      </c>
      <c r="E93" s="21"/>
      <c r="F93" s="21"/>
      <c r="G93" s="21"/>
      <c r="H93" s="21"/>
      <c r="I93" s="21"/>
    </row>
    <row r="94" spans="1:13" hidden="1">
      <c r="A94" s="227"/>
      <c r="B94" s="21" t="s">
        <v>79</v>
      </c>
      <c r="C94" s="21">
        <v>0.8</v>
      </c>
      <c r="D94" s="111">
        <f>1/3.6*38.6</f>
        <v>10.722222222222223</v>
      </c>
      <c r="E94" s="21"/>
      <c r="F94" s="21"/>
      <c r="G94" s="21"/>
      <c r="H94" s="21"/>
      <c r="I94" s="21"/>
    </row>
    <row r="95" spans="1:13" hidden="1">
      <c r="A95" s="227"/>
      <c r="B95" s="21" t="s">
        <v>80</v>
      </c>
      <c r="C95" s="57">
        <f>C88*H24+H25*C89+H26*C90+H27*C91+H28*C93+H29*C94</f>
        <v>0</v>
      </c>
      <c r="D95" s="111"/>
      <c r="E95" s="21"/>
      <c r="F95" s="21"/>
      <c r="G95" s="21"/>
      <c r="H95" s="21"/>
      <c r="I95" s="21"/>
    </row>
    <row r="96" spans="1:13" hidden="1">
      <c r="A96" s="227"/>
      <c r="B96" s="21"/>
      <c r="C96" s="21"/>
      <c r="D96" s="21"/>
      <c r="E96" s="21"/>
      <c r="F96" s="67"/>
      <c r="G96" s="67"/>
      <c r="H96" s="67"/>
      <c r="I96" s="67"/>
      <c r="J96" s="9"/>
      <c r="K96" s="9"/>
      <c r="L96" s="9"/>
      <c r="M96" s="9"/>
    </row>
    <row r="97" spans="1:13" hidden="1">
      <c r="A97" s="227"/>
      <c r="B97" s="21" t="s">
        <v>81</v>
      </c>
      <c r="C97" s="21"/>
      <c r="D97" s="21"/>
      <c r="E97" s="21"/>
      <c r="F97" s="67"/>
      <c r="G97" s="67"/>
      <c r="H97" s="67"/>
      <c r="I97" s="67"/>
      <c r="J97" s="9"/>
      <c r="K97" s="9"/>
      <c r="L97" s="9"/>
      <c r="M97" s="9"/>
    </row>
    <row r="98" spans="1:13" hidden="1">
      <c r="A98" s="228" t="s">
        <v>82</v>
      </c>
      <c r="B98" s="212">
        <v>1</v>
      </c>
      <c r="C98" s="67" t="s">
        <v>129</v>
      </c>
      <c r="D98" s="67"/>
      <c r="E98" s="67"/>
      <c r="F98" s="67"/>
      <c r="G98" s="67"/>
      <c r="H98" s="67"/>
      <c r="I98" s="67"/>
      <c r="J98" s="9"/>
      <c r="K98" s="9"/>
      <c r="L98" s="9"/>
      <c r="M98" s="9"/>
    </row>
    <row r="99" spans="1:13">
      <c r="A99" s="9"/>
      <c r="B99" s="67"/>
      <c r="C99" s="67"/>
      <c r="D99" s="67"/>
      <c r="E99" s="67"/>
      <c r="F99" s="67"/>
      <c r="G99" s="67"/>
      <c r="H99" s="67"/>
      <c r="I99" s="67"/>
      <c r="J99" s="9"/>
      <c r="K99" s="9"/>
      <c r="L99" s="9"/>
      <c r="M99" s="9"/>
    </row>
    <row r="100" spans="1:13">
      <c r="A100" s="9"/>
      <c r="B100" s="67"/>
      <c r="C100" s="67"/>
      <c r="D100" s="67"/>
      <c r="E100" s="67"/>
      <c r="F100" s="67"/>
      <c r="G100" s="67"/>
      <c r="H100" s="67"/>
      <c r="I100" s="67"/>
      <c r="J100" s="9"/>
      <c r="K100" s="9"/>
      <c r="L100" s="9"/>
      <c r="M100" s="9"/>
    </row>
    <row r="101" spans="1:13">
      <c r="A101" s="9"/>
      <c r="B101" s="67"/>
      <c r="C101" s="67"/>
      <c r="D101" s="67"/>
      <c r="E101" s="67"/>
      <c r="F101" s="67"/>
      <c r="G101" s="67"/>
      <c r="H101" s="67"/>
      <c r="I101" s="67"/>
      <c r="J101" s="9"/>
      <c r="K101" s="9"/>
      <c r="L101" s="9"/>
      <c r="M101" s="9"/>
    </row>
    <row r="102" spans="1:13">
      <c r="A102" s="9"/>
      <c r="B102" s="67"/>
      <c r="C102" s="67"/>
      <c r="D102" s="67"/>
      <c r="E102" s="67"/>
      <c r="F102" s="67"/>
      <c r="G102" s="67"/>
      <c r="H102" s="67"/>
      <c r="I102" s="67"/>
      <c r="J102" s="9"/>
      <c r="K102" s="9"/>
      <c r="L102" s="9"/>
      <c r="M102" s="9"/>
    </row>
    <row r="103" spans="1:13">
      <c r="A103" s="9"/>
      <c r="B103" s="67"/>
      <c r="C103" s="67"/>
      <c r="D103" s="67"/>
      <c r="E103" s="67"/>
      <c r="F103" s="67"/>
      <c r="G103" s="67"/>
      <c r="H103" s="67"/>
      <c r="I103" s="67"/>
      <c r="J103" s="9"/>
      <c r="K103" s="9"/>
      <c r="L103" s="9"/>
      <c r="M103" s="9"/>
    </row>
    <row r="104" spans="1:13">
      <c r="A104" s="9"/>
      <c r="B104" s="67"/>
      <c r="C104" s="67"/>
      <c r="D104" s="67"/>
      <c r="E104" s="67"/>
      <c r="F104" s="67"/>
      <c r="G104" s="67"/>
      <c r="H104" s="67"/>
      <c r="I104" s="67"/>
      <c r="J104" s="9"/>
      <c r="K104" s="9"/>
      <c r="L104" s="9"/>
      <c r="M104" s="9"/>
    </row>
    <row r="105" spans="1:13">
      <c r="A105" s="9"/>
      <c r="B105" s="67"/>
      <c r="C105" s="67"/>
      <c r="D105" s="67"/>
      <c r="E105" s="67"/>
      <c r="F105" s="67"/>
      <c r="G105" s="67"/>
      <c r="H105" s="67"/>
      <c r="I105" s="67"/>
      <c r="J105" s="9"/>
      <c r="K105" s="9"/>
      <c r="L105" s="9"/>
      <c r="M105" s="9"/>
    </row>
    <row r="106" spans="1:13">
      <c r="A106" s="9"/>
      <c r="B106" s="67"/>
      <c r="C106" s="67"/>
      <c r="D106" s="67"/>
      <c r="E106" s="67"/>
      <c r="F106" s="67"/>
      <c r="G106" s="67"/>
      <c r="H106" s="67"/>
      <c r="I106" s="67"/>
      <c r="J106" s="9"/>
      <c r="K106" s="9"/>
      <c r="L106" s="9"/>
      <c r="M106" s="9"/>
    </row>
    <row r="107" spans="1:13">
      <c r="A107" s="9"/>
      <c r="B107" s="67"/>
      <c r="C107" s="67"/>
      <c r="D107" s="67"/>
      <c r="E107" s="67"/>
      <c r="F107" s="67"/>
      <c r="G107" s="67"/>
      <c r="H107" s="67"/>
      <c r="I107" s="67"/>
      <c r="J107" s="9"/>
      <c r="K107" s="9"/>
      <c r="L107" s="9"/>
      <c r="M107" s="9"/>
    </row>
    <row r="108" spans="1:13">
      <c r="A108" s="9"/>
      <c r="B108" s="67"/>
      <c r="C108" s="67"/>
      <c r="D108" s="67"/>
      <c r="E108" s="67"/>
      <c r="F108" s="67"/>
      <c r="G108" s="67"/>
      <c r="H108" s="67"/>
      <c r="I108" s="67"/>
      <c r="J108" s="9"/>
      <c r="K108" s="9"/>
      <c r="L108" s="9"/>
      <c r="M108" s="9"/>
    </row>
    <row r="109" spans="1:13">
      <c r="A109" s="9"/>
      <c r="B109" s="67"/>
      <c r="C109" s="67"/>
      <c r="D109" s="67"/>
      <c r="E109" s="67"/>
      <c r="F109" s="67"/>
      <c r="G109" s="67"/>
      <c r="H109" s="67"/>
      <c r="I109" s="67"/>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row r="286" spans="1:13">
      <c r="A286" s="9"/>
      <c r="B286" s="9"/>
      <c r="C286" s="9"/>
      <c r="D286" s="9"/>
      <c r="E286" s="9"/>
      <c r="F286" s="9"/>
      <c r="G286" s="9"/>
      <c r="H286" s="9"/>
      <c r="I286" s="9"/>
      <c r="J286" s="9"/>
      <c r="K286" s="9"/>
      <c r="L286" s="9"/>
      <c r="M286" s="9"/>
    </row>
    <row r="287" spans="1:13">
      <c r="A287" s="9"/>
      <c r="B287" s="9"/>
      <c r="C287" s="9"/>
      <c r="D287" s="9"/>
      <c r="E287" s="9"/>
      <c r="F287" s="9"/>
      <c r="G287" s="9"/>
      <c r="H287" s="9"/>
      <c r="I287" s="9"/>
      <c r="J287" s="9"/>
      <c r="K287" s="9"/>
      <c r="L287" s="9"/>
      <c r="M287" s="9"/>
    </row>
    <row r="288" spans="1:13">
      <c r="A288" s="9"/>
      <c r="B288" s="9"/>
      <c r="C288" s="9"/>
      <c r="D288" s="9"/>
      <c r="E288" s="9"/>
      <c r="F288" s="9"/>
      <c r="G288" s="9"/>
      <c r="H288" s="9"/>
      <c r="I288" s="9"/>
      <c r="J288" s="9"/>
      <c r="K288" s="9"/>
      <c r="L288" s="9"/>
      <c r="M288" s="9"/>
    </row>
    <row r="289" spans="1:13">
      <c r="A289" s="9"/>
      <c r="B289" s="9"/>
      <c r="C289" s="9"/>
      <c r="D289" s="9"/>
      <c r="E289" s="9"/>
      <c r="F289" s="9"/>
      <c r="G289" s="9"/>
      <c r="H289" s="9"/>
      <c r="I289" s="9"/>
      <c r="J289" s="9"/>
      <c r="K289" s="9"/>
      <c r="L289" s="9"/>
      <c r="M289" s="9"/>
    </row>
    <row r="290" spans="1:13">
      <c r="A290" s="9"/>
      <c r="B290" s="9"/>
      <c r="C290" s="9"/>
      <c r="D290" s="9"/>
      <c r="E290" s="9"/>
      <c r="F290" s="9"/>
      <c r="G290" s="9"/>
      <c r="H290" s="9"/>
      <c r="I290" s="9"/>
      <c r="J290" s="9"/>
      <c r="K290" s="9"/>
      <c r="L290" s="9"/>
      <c r="M290" s="9"/>
    </row>
    <row r="291" spans="1:13">
      <c r="A291" s="9"/>
      <c r="B291" s="9"/>
      <c r="C291" s="9"/>
      <c r="D291" s="9"/>
      <c r="E291" s="9"/>
      <c r="F291" s="9"/>
      <c r="G291" s="9"/>
      <c r="H291" s="9"/>
      <c r="I291" s="9"/>
      <c r="J291" s="9"/>
      <c r="K291" s="9"/>
      <c r="L291" s="9"/>
      <c r="M291" s="9"/>
    </row>
    <row r="292" spans="1:13">
      <c r="A292" s="9"/>
      <c r="B292" s="9"/>
      <c r="C292" s="9"/>
      <c r="D292" s="9"/>
      <c r="E292" s="9"/>
      <c r="F292" s="9"/>
      <c r="G292" s="9"/>
      <c r="H292" s="9"/>
      <c r="I292" s="9"/>
      <c r="J292" s="9"/>
      <c r="K292" s="9"/>
      <c r="L292" s="9"/>
      <c r="M292" s="9"/>
    </row>
    <row r="293" spans="1:13">
      <c r="A293" s="9"/>
      <c r="B293" s="9"/>
      <c r="C293" s="9"/>
      <c r="D293" s="9"/>
      <c r="E293" s="9"/>
      <c r="F293" s="9"/>
      <c r="G293" s="9"/>
      <c r="H293" s="9"/>
      <c r="I293" s="9"/>
      <c r="J293" s="9"/>
      <c r="K293" s="9"/>
      <c r="L293" s="9"/>
      <c r="M293" s="9"/>
    </row>
    <row r="294" spans="1:13">
      <c r="A294" s="9"/>
      <c r="B294" s="9"/>
      <c r="C294" s="9"/>
      <c r="D294" s="9"/>
      <c r="E294" s="9"/>
      <c r="F294" s="9"/>
      <c r="G294" s="9"/>
      <c r="H294" s="9"/>
      <c r="I294" s="9"/>
      <c r="J294" s="9"/>
      <c r="K294" s="9"/>
      <c r="L294" s="9"/>
      <c r="M294" s="9"/>
    </row>
    <row r="295" spans="1:13">
      <c r="A295" s="9"/>
      <c r="B295" s="9"/>
      <c r="C295" s="9"/>
      <c r="D295" s="9"/>
      <c r="E295" s="9"/>
      <c r="F295" s="9"/>
      <c r="G295" s="9"/>
      <c r="H295" s="9"/>
      <c r="I295" s="9"/>
      <c r="J295" s="9"/>
      <c r="K295" s="9"/>
      <c r="L295" s="9"/>
      <c r="M295" s="9"/>
    </row>
    <row r="296" spans="1:13">
      <c r="A296" s="9"/>
      <c r="B296" s="9"/>
      <c r="C296" s="9"/>
      <c r="D296" s="9"/>
      <c r="E296" s="9"/>
      <c r="F296" s="9"/>
      <c r="G296" s="9"/>
      <c r="H296" s="9"/>
      <c r="I296" s="9"/>
      <c r="J296" s="9"/>
      <c r="K296" s="9"/>
      <c r="L296" s="9"/>
      <c r="M296" s="9"/>
    </row>
    <row r="297" spans="1:13">
      <c r="A297" s="9"/>
      <c r="B297" s="9"/>
      <c r="C297" s="9"/>
      <c r="D297" s="9"/>
      <c r="E297" s="9"/>
      <c r="F297" s="9"/>
      <c r="G297" s="9"/>
      <c r="H297" s="9"/>
      <c r="I297" s="9"/>
      <c r="J297" s="9"/>
      <c r="K297" s="9"/>
      <c r="L297" s="9"/>
      <c r="M297" s="9"/>
    </row>
    <row r="298" spans="1:13">
      <c r="A298" s="9"/>
      <c r="B298" s="9"/>
      <c r="C298" s="9"/>
      <c r="D298" s="9"/>
      <c r="E298" s="9"/>
      <c r="F298" s="9"/>
      <c r="G298" s="9"/>
      <c r="H298" s="9"/>
      <c r="I298" s="9"/>
      <c r="J298" s="9"/>
      <c r="K298" s="9"/>
      <c r="L298" s="9"/>
      <c r="M298" s="9"/>
    </row>
    <row r="299" spans="1:13">
      <c r="A299" s="9"/>
      <c r="B299" s="9"/>
      <c r="C299" s="9"/>
      <c r="D299" s="9"/>
      <c r="E299" s="9"/>
      <c r="F299" s="9"/>
      <c r="G299" s="9"/>
      <c r="H299" s="9"/>
      <c r="I299" s="9"/>
      <c r="J299" s="9"/>
      <c r="K299" s="9"/>
      <c r="L299" s="9"/>
      <c r="M299" s="9"/>
    </row>
  </sheetData>
  <sheetProtection algorithmName="SHA-512" hashValue="bp6O8XVBzURd7lMlbmoicXlFT3Td35L6/IxQBNHxkTzB6M668EH4CKvPMcZV9YRIBHRuc+3PqOvN83pJeU7nsQ==" saltValue="FxXH+sr3w9PZygHEpGlcCw==" spinCount="100000" sheet="1" objects="1" scenarios="1" selectLockedCells="1"/>
  <dataConsolidate/>
  <mergeCells count="7">
    <mergeCell ref="I21:I22"/>
    <mergeCell ref="B32:F33"/>
    <mergeCell ref="F3:H3"/>
    <mergeCell ref="B4:E4"/>
    <mergeCell ref="B7:H7"/>
    <mergeCell ref="D13:D14"/>
    <mergeCell ref="E13:E14"/>
  </mergeCells>
  <conditionalFormatting sqref="A35:I35">
    <cfRule type="expression" dxfId="36" priority="2">
      <formula>OR($H$31="NO",$H$31="")</formula>
    </cfRule>
  </conditionalFormatting>
  <conditionalFormatting sqref="D13">
    <cfRule type="cellIs" dxfId="35" priority="1" stopIfTrue="1" operator="between">
      <formula>0</formula>
      <formula>5</formula>
    </cfRule>
  </conditionalFormatting>
  <conditionalFormatting sqref="F13">
    <cfRule type="expression" dxfId="34" priority="10" stopIfTrue="1">
      <formula>#REF!="stars"</formula>
    </cfRule>
  </conditionalFormatting>
  <conditionalFormatting sqref="F41">
    <cfRule type="expression" dxfId="33" priority="9" stopIfTrue="1">
      <formula>OR($F$13="ERROR: Rating must be in 0.5 star increment")</formula>
    </cfRule>
  </conditionalFormatting>
  <conditionalFormatting sqref="F43:F68">
    <cfRule type="expression" dxfId="32" priority="4" stopIfTrue="1">
      <formula>($D$13="")</formula>
    </cfRule>
  </conditionalFormatting>
  <conditionalFormatting sqref="F44:F69">
    <cfRule type="expression" dxfId="31" priority="5" stopIfTrue="1">
      <formula>OR($F$13="ERROR: Rating must be in 0.5 star increment")</formula>
    </cfRule>
  </conditionalFormatting>
  <dataValidations count="8">
    <dataValidation type="whole" operator="greaterThanOrEqual" allowBlank="1" showInputMessage="1" showErrorMessage="1" errorTitle="Occupancy Error" error="Please enter a positive integer value." sqref="H21" xr:uid="{84EF437C-7CDA-4F13-BA59-112AD0D5B46B}">
      <formula1>0</formula1>
    </dataValidation>
    <dataValidation type="decimal" allowBlank="1" showInputMessage="1" showErrorMessage="1" errorTitle="Energy Error" error="Please enter a value from 0-100%." sqref="H24:I29" xr:uid="{75BAADDB-5E4A-4C01-87A3-49A0B5C9195A}">
      <formula1>0</formula1>
      <formula2>1</formula2>
    </dataValidation>
    <dataValidation type="decimal" operator="greaterThanOrEqual" allowBlank="1" showInputMessage="1" showErrorMessage="1" errorTitle="Area Error" error="Please enter a positive decimal value." sqref="I20 H22" xr:uid="{66FAB14D-60C1-47E8-80D9-CD0826090AA7}">
      <formula1>0</formula1>
    </dataValidation>
    <dataValidation type="decimal" allowBlank="1" showInputMessage="1" showErrorMessage="1" errorTitle="Hours Error" error="Please enter a value between 0 and 168." sqref="H19" xr:uid="{73FD6E4A-140D-4B53-AC2C-7B0EDA231042}">
      <formula1>0</formula1>
      <formula2>168</formula2>
    </dataValidation>
    <dataValidation type="decimal" allowBlank="1" showInputMessage="1" showErrorMessage="1" sqref="D10 D8" xr:uid="{4D91A9D2-1F6E-4555-ABFC-BEF4B730AFEF}">
      <formula1>0</formula1>
      <formula2>6</formula2>
    </dataValidation>
    <dataValidation type="list" showInputMessage="1" showErrorMessage="1" errorTitle="Error" error="Please select &quot;YES&quot; or &quot;NO&quot;" sqref="H31" xr:uid="{26DBCB70-1D51-4BA1-86A8-1C30EB67B762}">
      <formula1>"YES,NO"</formula1>
    </dataValidation>
    <dataValidation type="decimal" allowBlank="1" showInputMessage="1" showErrorMessage="1" error="Please enter a value between 0 and 6." sqref="D13:D14" xr:uid="{E13C10B9-DFB7-40E2-84EF-9AA6863DF9A0}">
      <formula1>0</formula1>
      <formula2>6</formula2>
    </dataValidation>
    <dataValidation type="decimal" operator="greaterThan" allowBlank="1" showInputMessage="1" showErrorMessage="1" errorTitle="Area Error" error="Please enter a positive decimal value." sqref="H20" xr:uid="{29A41752-D815-42E6-B4D4-A9FF3BC14D84}">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9A0E-EEA2-4473-805C-C65A5D2AD12A}">
  <sheetPr codeName="Sheet11">
    <tabColor theme="4" tint="0.79998168889431442"/>
  </sheetPr>
  <dimension ref="A1:O285"/>
  <sheetViews>
    <sheetView topLeftCell="A2" workbookViewId="0">
      <selection activeCell="H26" sqref="H26"/>
    </sheetView>
  </sheetViews>
  <sheetFormatPr defaultColWidth="9.140625" defaultRowHeight="12.75"/>
  <cols>
    <col min="1" max="1" width="3.42578125" style="1" customWidth="1"/>
    <col min="2" max="2" width="27" style="1" customWidth="1"/>
    <col min="3" max="3" width="19.42578125" style="1" customWidth="1"/>
    <col min="4" max="4" width="13.5703125" style="1" customWidth="1"/>
    <col min="5" max="5" width="9.5703125" style="1" customWidth="1"/>
    <col min="6" max="6" width="26.5703125" style="1" customWidth="1"/>
    <col min="7" max="7" width="2.42578125" style="1" customWidth="1"/>
    <col min="8" max="8" width="14.42578125" style="1" customWidth="1"/>
    <col min="9" max="9" width="76.42578125" style="1" customWidth="1"/>
    <col min="10" max="10" width="20.42578125" style="1" bestFit="1" customWidth="1"/>
    <col min="11" max="11" width="12.85546875" style="1" bestFit="1" customWidth="1"/>
    <col min="12" max="12" width="9.140625" style="1"/>
    <col min="13" max="13" width="12.85546875" style="1" bestFit="1" customWidth="1"/>
    <col min="14" max="16384" width="9.140625" style="1"/>
  </cols>
  <sheetData>
    <row r="1" spans="1:15" s="20" customFormat="1" ht="65.099999999999994" customHeight="1"/>
    <row r="2" spans="1:15" s="20" customFormat="1" ht="15" customHeight="1">
      <c r="A2" s="21"/>
      <c r="B2" s="22"/>
      <c r="C2" s="22"/>
      <c r="D2" s="22"/>
      <c r="E2" s="22"/>
      <c r="F2" s="22"/>
      <c r="G2" s="22"/>
      <c r="H2" s="22"/>
    </row>
    <row r="3" spans="1:15" s="20" customFormat="1" ht="59.1" customHeight="1">
      <c r="A3" s="21"/>
      <c r="B3" s="23"/>
      <c r="C3" s="24"/>
      <c r="D3" s="25"/>
      <c r="E3" s="25"/>
      <c r="F3" s="310" t="s">
        <v>564</v>
      </c>
      <c r="G3" s="310"/>
      <c r="H3" s="310"/>
    </row>
    <row r="4" spans="1:15" s="20" customFormat="1" ht="81" customHeight="1">
      <c r="A4" s="21"/>
      <c r="B4" s="315" t="s">
        <v>89</v>
      </c>
      <c r="C4" s="315"/>
      <c r="D4" s="315"/>
      <c r="E4" s="315"/>
      <c r="F4" s="21"/>
    </row>
    <row r="5" spans="1:15" s="20" customFormat="1" ht="15" customHeight="1">
      <c r="A5" s="26"/>
      <c r="B5" s="256" t="s">
        <v>1</v>
      </c>
      <c r="C5" s="257">
        <v>2.2000000000000002</v>
      </c>
      <c r="D5" s="258" t="s">
        <v>2</v>
      </c>
      <c r="E5" s="259">
        <v>45551</v>
      </c>
      <c r="F5" s="260"/>
      <c r="G5" s="261"/>
      <c r="H5" s="262"/>
      <c r="I5" s="31"/>
      <c r="J5" s="32"/>
      <c r="K5" s="32"/>
    </row>
    <row r="6" spans="1:15" s="21" customFormat="1"/>
    <row r="7" spans="1:15" s="21" customFormat="1" ht="66" customHeight="1">
      <c r="B7" s="322" t="s">
        <v>141</v>
      </c>
      <c r="C7" s="323"/>
      <c r="D7" s="323"/>
      <c r="E7" s="323"/>
      <c r="F7" s="323"/>
      <c r="G7" s="323"/>
      <c r="H7" s="324"/>
      <c r="I7" s="33"/>
    </row>
    <row r="8" spans="1:15" s="10" customFormat="1" ht="21" customHeight="1">
      <c r="B8" s="12"/>
      <c r="C8" s="11"/>
      <c r="D8" s="17"/>
      <c r="E8" s="13"/>
      <c r="F8" s="11"/>
      <c r="G8" s="11"/>
    </row>
    <row r="9" spans="1:15" s="10" customFormat="1" ht="36" customHeight="1">
      <c r="B9" s="12"/>
      <c r="C9" s="263"/>
      <c r="D9" s="264" t="s">
        <v>134</v>
      </c>
      <c r="E9" s="265"/>
      <c r="F9" s="266"/>
      <c r="G9" s="11"/>
    </row>
    <row r="10" spans="1:15" s="10" customFormat="1" ht="21" customHeight="1">
      <c r="B10" s="34"/>
      <c r="C10" s="34"/>
      <c r="D10" s="35"/>
      <c r="E10" s="36"/>
      <c r="F10" s="34"/>
      <c r="G10" s="34"/>
      <c r="H10" s="21"/>
      <c r="I10" s="21"/>
    </row>
    <row r="11" spans="1:15" s="3" customFormat="1" ht="17.25" customHeight="1">
      <c r="B11" s="267" t="s">
        <v>142</v>
      </c>
      <c r="C11" s="260"/>
      <c r="D11" s="260"/>
      <c r="E11" s="260"/>
      <c r="F11" s="260"/>
      <c r="G11" s="260"/>
      <c r="H11" s="261"/>
      <c r="I11" s="21"/>
      <c r="J11" s="14"/>
    </row>
    <row r="12" spans="1:15" s="3" customFormat="1" ht="9.9499999999999993" customHeight="1">
      <c r="B12" s="47"/>
      <c r="C12" s="47"/>
      <c r="D12" s="47"/>
      <c r="E12" s="47"/>
      <c r="F12" s="47"/>
      <c r="G12" s="47"/>
      <c r="H12" s="33"/>
      <c r="I12" s="33"/>
      <c r="J12" s="4"/>
    </row>
    <row r="13" spans="1:15" s="14" customFormat="1" ht="20.100000000000001" customHeight="1">
      <c r="B13" s="251" t="s">
        <v>11</v>
      </c>
      <c r="C13" s="252"/>
      <c r="D13" s="252"/>
      <c r="E13" s="252"/>
      <c r="F13" s="253"/>
      <c r="G13" s="57"/>
      <c r="H13" s="186"/>
      <c r="I13" s="109" t="str">
        <f>IF(AND(H13="",H19=""),"",IF(ISNA(C54),"ERROR: Please enter a valid postcode",""))</f>
        <v/>
      </c>
    </row>
    <row r="14" spans="1:15" s="14" customFormat="1" ht="20.100000000000001" customHeight="1">
      <c r="B14" s="162" t="s">
        <v>136</v>
      </c>
      <c r="C14" s="163"/>
      <c r="D14" s="163"/>
      <c r="E14" s="163"/>
      <c r="F14" s="164"/>
      <c r="G14" s="75"/>
      <c r="H14" s="187"/>
      <c r="I14" s="109" t="str">
        <f>IF(AND(NOT(ISBLANK(H13)),(OR(ISBLANK(H14),H14=0))),"NOTE: If you are unsure, try using default hours of 40 hours per week instead of 0 hours.","")</f>
        <v/>
      </c>
      <c r="K14" s="18"/>
      <c r="M14" s="18"/>
      <c r="O14" s="19"/>
    </row>
    <row r="15" spans="1:15" s="14" customFormat="1" ht="20.100000000000001" customHeight="1">
      <c r="B15" s="162" t="s">
        <v>132</v>
      </c>
      <c r="C15" s="203"/>
      <c r="D15" s="203"/>
      <c r="E15" s="203"/>
      <c r="F15" s="204"/>
      <c r="G15" s="75"/>
      <c r="H15" s="188"/>
      <c r="K15" s="18"/>
    </row>
    <row r="16" spans="1:15" s="14" customFormat="1" ht="19.5" customHeight="1">
      <c r="B16" s="238" t="s">
        <v>126</v>
      </c>
      <c r="C16" s="241"/>
      <c r="D16" s="241"/>
      <c r="E16" s="241"/>
      <c r="F16" s="240"/>
      <c r="G16" s="57"/>
      <c r="H16" s="188"/>
      <c r="I16" s="332" t="str">
        <f>IF(AND(NOT(ISBLANK(H13)),H16=0),"NOTE: If you know the actual number of occupied workstations, please enter. Otherwise, the an estimate of 1 occupied workstation per 20m² assumed in the calculator.","")</f>
        <v/>
      </c>
      <c r="K16" s="18"/>
    </row>
    <row r="17" spans="2:11" s="14" customFormat="1" ht="21.75" customHeight="1">
      <c r="G17" s="57"/>
      <c r="I17" s="332"/>
      <c r="K17" s="18"/>
    </row>
    <row r="18" spans="2:11" s="14" customFormat="1" ht="12.75" customHeight="1">
      <c r="B18" s="79"/>
      <c r="C18" s="73"/>
      <c r="D18" s="73"/>
      <c r="E18" s="73"/>
      <c r="F18" s="73"/>
      <c r="G18" s="75"/>
      <c r="H18" s="184"/>
    </row>
    <row r="19" spans="2:11" s="14" customFormat="1" ht="20.100000000000001" customHeight="1">
      <c r="B19" s="251" t="s">
        <v>92</v>
      </c>
      <c r="C19" s="254"/>
      <c r="D19" s="254"/>
      <c r="E19" s="254"/>
      <c r="F19" s="255" t="s">
        <v>15</v>
      </c>
      <c r="G19" s="82"/>
      <c r="H19" s="191"/>
      <c r="I19" s="129"/>
    </row>
    <row r="20" spans="2:11" s="14" customFormat="1" ht="20.100000000000001" customHeight="1">
      <c r="B20" s="344" t="str">
        <f>IF(H26="YES","Please include the server room thermal energy consumption in the sub-section ""Server Room Thermal Energy Consumption"" below","")</f>
        <v/>
      </c>
      <c r="C20" s="345"/>
      <c r="D20" s="345"/>
      <c r="E20" s="345"/>
      <c r="F20" s="170" t="s">
        <v>16</v>
      </c>
      <c r="G20" s="86"/>
      <c r="H20" s="191"/>
      <c r="I20" s="129"/>
    </row>
    <row r="21" spans="2:11" s="14" customFormat="1" ht="22.5" customHeight="1">
      <c r="B21" s="344"/>
      <c r="C21" s="345"/>
      <c r="D21" s="345"/>
      <c r="E21" s="345"/>
      <c r="F21" s="170" t="s">
        <v>17</v>
      </c>
      <c r="G21" s="86"/>
      <c r="H21" s="191"/>
      <c r="I21" s="247"/>
    </row>
    <row r="22" spans="2:11" s="14" customFormat="1" ht="20.100000000000001" customHeight="1">
      <c r="B22" s="344"/>
      <c r="C22" s="345"/>
      <c r="D22" s="345"/>
      <c r="E22" s="345"/>
      <c r="F22" s="170" t="s">
        <v>18</v>
      </c>
      <c r="G22" s="86"/>
      <c r="H22" s="191"/>
      <c r="I22" s="247"/>
    </row>
    <row r="23" spans="2:11" s="14" customFormat="1" ht="20.100000000000001" customHeight="1">
      <c r="B23" s="344"/>
      <c r="C23" s="345"/>
      <c r="D23" s="345"/>
      <c r="E23" s="345"/>
      <c r="F23" s="170" t="s">
        <v>19</v>
      </c>
      <c r="G23" s="86"/>
      <c r="H23" s="191"/>
    </row>
    <row r="24" spans="2:11" s="14" customFormat="1" ht="20.100000000000001" customHeight="1">
      <c r="B24" s="171"/>
      <c r="C24" s="172"/>
      <c r="D24" s="172"/>
      <c r="E24" s="172"/>
      <c r="F24" s="173" t="s">
        <v>20</v>
      </c>
      <c r="G24" s="86"/>
      <c r="H24" s="191"/>
    </row>
    <row r="25" spans="2:11" s="14" customFormat="1" ht="20.100000000000001" customHeight="1"/>
    <row r="26" spans="2:11" s="14" customFormat="1" ht="12.75" customHeight="1">
      <c r="B26" s="281"/>
      <c r="C26" s="282"/>
      <c r="D26" s="282"/>
      <c r="E26" s="282"/>
      <c r="F26" s="283" t="s">
        <v>138</v>
      </c>
      <c r="G26" s="86"/>
      <c r="H26" s="200"/>
    </row>
    <row r="27" spans="2:11" s="14" customFormat="1" ht="12.75" customHeight="1">
      <c r="B27" s="84"/>
      <c r="C27" s="84"/>
      <c r="D27" s="84"/>
      <c r="E27" s="84"/>
      <c r="F27" s="84"/>
      <c r="G27" s="86"/>
      <c r="H27" s="185"/>
    </row>
    <row r="28" spans="2:11" s="14" customFormat="1" ht="20.100000000000001" customHeight="1">
      <c r="B28" s="278" t="s">
        <v>21</v>
      </c>
      <c r="C28" s="279"/>
      <c r="D28" s="284"/>
      <c r="E28" s="284"/>
      <c r="F28" s="280" t="str">
        <f>IF(H26="YES","Heating Hot Water (kWhth)","")</f>
        <v/>
      </c>
      <c r="G28" s="86"/>
      <c r="H28" s="197">
        <v>10</v>
      </c>
    </row>
    <row r="29" spans="2:11" s="14" customFormat="1" ht="20.100000000000001" customHeight="1">
      <c r="B29" s="340" t="str">
        <f>IF(AND(SUM(H28:H30)=0,H26="YES"),"Note: Thermal energy consumption needs to be submetered in order for the tenancy to be rateable",IF(H26="YES","To prevent double counting, any energy consumption included in this subsection should not be included in the ""Energy Consumption"" section above",""))</f>
        <v/>
      </c>
      <c r="C29" s="341"/>
      <c r="D29" s="341"/>
      <c r="E29" s="205"/>
      <c r="F29" s="209" t="str">
        <f>IF(H26="YES","Chilled Water (kWhth)","")</f>
        <v/>
      </c>
      <c r="G29" s="86"/>
      <c r="H29" s="198">
        <v>10</v>
      </c>
    </row>
    <row r="30" spans="2:11" s="14" customFormat="1" ht="20.100000000000001" customHeight="1">
      <c r="B30" s="342"/>
      <c r="C30" s="343"/>
      <c r="D30" s="343"/>
      <c r="E30" s="208"/>
      <c r="F30" s="210" t="str">
        <f>IF(H26="YES","Condenser Water (kWhth)","")</f>
        <v/>
      </c>
      <c r="G30" s="86"/>
      <c r="H30" s="199">
        <v>10</v>
      </c>
    </row>
    <row r="31" spans="2:11" s="14" customFormat="1" ht="12.75" customHeight="1">
      <c r="B31" s="84"/>
      <c r="C31" s="84"/>
      <c r="D31" s="84"/>
      <c r="E31" s="84"/>
      <c r="F31" s="84"/>
      <c r="G31" s="86"/>
      <c r="H31" s="192"/>
    </row>
    <row r="32" spans="2:11" s="3" customFormat="1" ht="19.350000000000001" customHeight="1">
      <c r="B32" s="48"/>
      <c r="C32" s="49"/>
      <c r="D32" s="49"/>
      <c r="E32" s="49"/>
      <c r="F32" s="49"/>
      <c r="G32" s="49"/>
      <c r="H32" s="42"/>
      <c r="I32" s="21"/>
    </row>
    <row r="33" spans="1:10" s="3" customFormat="1" ht="1.5" customHeight="1">
      <c r="B33" s="50"/>
      <c r="C33" s="51"/>
      <c r="D33" s="51"/>
      <c r="E33" s="51"/>
      <c r="F33" s="51"/>
      <c r="G33" s="51"/>
      <c r="H33" s="44"/>
      <c r="I33" s="189"/>
    </row>
    <row r="34" spans="1:10" s="3" customFormat="1" ht="17.25" customHeight="1">
      <c r="B34" s="160" t="s">
        <v>93</v>
      </c>
      <c r="C34" s="161"/>
      <c r="D34" s="161"/>
      <c r="E34" s="161"/>
      <c r="F34" s="161"/>
      <c r="G34" s="161"/>
      <c r="H34" s="23"/>
    </row>
    <row r="35" spans="1:10" s="3" customFormat="1" ht="1.5" customHeight="1">
      <c r="B35" s="45"/>
      <c r="C35" s="45"/>
      <c r="D35" s="45"/>
      <c r="E35" s="45"/>
      <c r="F35" s="45"/>
      <c r="G35" s="45"/>
      <c r="H35" s="46"/>
      <c r="I35" s="190"/>
      <c r="J35" s="4"/>
    </row>
    <row r="36" spans="1:10" s="3" customFormat="1" ht="9.9499999999999993" customHeight="1">
      <c r="B36" s="21"/>
      <c r="C36" s="21"/>
      <c r="D36" s="21"/>
      <c r="E36" s="21"/>
      <c r="F36" s="52"/>
      <c r="G36" s="52"/>
      <c r="H36" s="21"/>
      <c r="I36" s="21"/>
      <c r="J36" s="5"/>
    </row>
    <row r="37" spans="1:10" s="3" customFormat="1" ht="9.9499999999999993" customHeight="1">
      <c r="B37" s="21"/>
      <c r="C37" s="21"/>
      <c r="D37" s="21"/>
      <c r="E37" s="21"/>
      <c r="F37" s="52"/>
      <c r="G37" s="52"/>
      <c r="H37" s="21"/>
      <c r="I37" s="21"/>
      <c r="J37" s="5"/>
    </row>
    <row r="38" spans="1:10" s="10" customFormat="1" ht="16.5" hidden="1" customHeight="1">
      <c r="B38" s="21"/>
      <c r="C38" s="53" t="s">
        <v>27</v>
      </c>
      <c r="D38" s="21"/>
      <c r="E38" s="21"/>
      <c r="F38" s="54" t="e">
        <f>IF(#REF!&lt;&gt;"",TRUNC(C66),"")</f>
        <v>#REF!</v>
      </c>
      <c r="G38" s="55"/>
      <c r="H38" s="21"/>
      <c r="I38" s="21"/>
      <c r="J38" s="15"/>
    </row>
    <row r="39" spans="1:10" s="10" customFormat="1" ht="16.5" hidden="1" customHeight="1">
      <c r="B39" s="21"/>
      <c r="C39" s="53"/>
      <c r="D39" s="21"/>
      <c r="E39" s="21"/>
      <c r="F39" s="55"/>
      <c r="G39" s="55"/>
      <c r="H39" s="21"/>
      <c r="I39" s="21"/>
      <c r="J39" s="15"/>
    </row>
    <row r="40" spans="1:10" s="10" customFormat="1" ht="16.5" customHeight="1">
      <c r="B40" s="21"/>
      <c r="C40" s="56"/>
      <c r="G40" s="21"/>
      <c r="H40" s="21"/>
      <c r="I40" s="57"/>
      <c r="J40" s="15"/>
    </row>
    <row r="41" spans="1:10" s="10" customFormat="1" ht="30" customHeight="1">
      <c r="B41" s="21"/>
      <c r="C41" s="36" t="s">
        <v>94</v>
      </c>
      <c r="D41" s="194">
        <f>IFERROR(C67,0)</f>
        <v>0</v>
      </c>
      <c r="E41" s="36" t="s">
        <v>9</v>
      </c>
      <c r="F41" s="57"/>
      <c r="G41" s="61"/>
      <c r="H41" s="57"/>
      <c r="I41" s="57"/>
      <c r="J41" s="97"/>
    </row>
    <row r="42" spans="1:10" s="10" customFormat="1" ht="16.5" customHeight="1">
      <c r="B42" s="21"/>
      <c r="C42" s="109" t="str">
        <f>IFERROR(IF(C68&lt;0,"Note: This site is tracking at a negative value",""),"")</f>
        <v/>
      </c>
      <c r="D42" s="58"/>
      <c r="E42" s="58"/>
      <c r="F42" s="57"/>
      <c r="G42" s="61"/>
      <c r="H42" s="57"/>
      <c r="I42" s="57"/>
      <c r="J42" s="97"/>
    </row>
    <row r="43" spans="1:10" s="10" customFormat="1" ht="16.5" customHeight="1">
      <c r="B43" s="21"/>
      <c r="C43" s="79" t="s">
        <v>95</v>
      </c>
      <c r="D43" s="196">
        <f>C48</f>
        <v>0</v>
      </c>
      <c r="E43" s="60"/>
      <c r="F43" s="54"/>
      <c r="G43" s="61"/>
      <c r="H43" s="61"/>
      <c r="I43" s="59"/>
      <c r="J43" s="97"/>
    </row>
    <row r="44" spans="1:10" s="10" customFormat="1" ht="16.5" customHeight="1">
      <c r="B44" s="21"/>
      <c r="C44" s="58"/>
      <c r="F44" s="153"/>
      <c r="G44" s="61"/>
      <c r="H44" s="150"/>
      <c r="I44" s="57"/>
      <c r="J44" s="97"/>
    </row>
    <row r="45" spans="1:10" s="10" customFormat="1" ht="16.5" customHeight="1">
      <c r="F45" s="54"/>
      <c r="G45" s="61"/>
      <c r="H45" s="61"/>
      <c r="I45" s="59"/>
      <c r="J45" s="97"/>
    </row>
    <row r="46" spans="1:10" s="10" customFormat="1" ht="16.5" customHeight="1">
      <c r="B46" s="195" t="s">
        <v>96</v>
      </c>
      <c r="C46" s="14"/>
      <c r="D46" s="14"/>
      <c r="E46" s="14"/>
      <c r="F46" s="54"/>
      <c r="G46" s="61"/>
      <c r="H46" s="61"/>
      <c r="I46" s="59"/>
      <c r="J46" s="97"/>
    </row>
    <row r="47" spans="1:10" s="10" customFormat="1" ht="16.5" customHeight="1">
      <c r="B47" s="21"/>
      <c r="C47" s="58"/>
      <c r="D47" s="21"/>
      <c r="E47" s="60"/>
      <c r="F47" s="54"/>
      <c r="G47" s="61"/>
      <c r="H47" s="61"/>
      <c r="I47" s="59"/>
      <c r="J47" s="97"/>
    </row>
    <row r="48" spans="1:10" s="10" customFormat="1" ht="16.5" hidden="1" customHeight="1">
      <c r="A48" s="225"/>
      <c r="B48" s="57" t="s">
        <v>97</v>
      </c>
      <c r="C48" s="154">
        <f>IFERROR(IF(C68&gt;6,6,_xlfn.FLOOR.MATH(C68,0.01)),0)</f>
        <v>0</v>
      </c>
      <c r="F48" s="54"/>
      <c r="G48" s="61"/>
      <c r="H48" s="61"/>
      <c r="I48" s="21"/>
      <c r="J48" s="97"/>
    </row>
    <row r="49" spans="1:9" hidden="1">
      <c r="A49" s="226"/>
      <c r="B49" s="21"/>
      <c r="C49" s="21"/>
      <c r="D49" s="21"/>
      <c r="E49" s="62"/>
      <c r="F49" s="21"/>
      <c r="G49" s="21"/>
      <c r="H49" s="21"/>
      <c r="I49" s="21"/>
    </row>
    <row r="50" spans="1:9" ht="17.25" hidden="1">
      <c r="A50" s="227"/>
      <c r="B50" s="69" t="s">
        <v>57</v>
      </c>
      <c r="C50" s="21"/>
      <c r="D50" s="21"/>
      <c r="E50" s="21"/>
      <c r="F50" s="21"/>
      <c r="G50" s="21"/>
      <c r="H50" s="21"/>
      <c r="I50" s="21"/>
    </row>
    <row r="51" spans="1:9" hidden="1">
      <c r="A51" s="227"/>
      <c r="B51" s="21" t="s">
        <v>58</v>
      </c>
      <c r="C51" s="111" t="str">
        <f>IF(ISBLANK(H14),"No Input Value",MIN(H14, 168))</f>
        <v>No Input Value</v>
      </c>
      <c r="D51" s="21"/>
      <c r="E51" s="21"/>
      <c r="F51" s="21"/>
      <c r="G51" s="21"/>
      <c r="H51" s="21"/>
      <c r="I51" s="21"/>
    </row>
    <row r="52" spans="1:9" hidden="1">
      <c r="A52" s="227"/>
      <c r="B52" s="21" t="s">
        <v>59</v>
      </c>
      <c r="C52" s="110" t="str">
        <f>IF(ISERROR(LEFT($H13,1)*1),"Y","N")</f>
        <v>Y</v>
      </c>
      <c r="D52" s="21"/>
      <c r="E52" s="21"/>
      <c r="F52" s="21"/>
      <c r="G52" s="21"/>
      <c r="H52" s="21"/>
      <c r="I52" s="21"/>
    </row>
    <row r="53" spans="1:9" hidden="1">
      <c r="A53" s="227"/>
      <c r="B53" s="21" t="s">
        <v>60</v>
      </c>
      <c r="C53" s="110" t="str">
        <f>IF(ISERROR(MID($H13,2,1)*1),"Y","N")</f>
        <v>Y</v>
      </c>
      <c r="D53" s="21"/>
      <c r="E53" s="21"/>
      <c r="F53" s="21"/>
      <c r="G53" s="21"/>
      <c r="H53" s="21"/>
      <c r="I53" s="21"/>
    </row>
    <row r="54" spans="1:9" hidden="1">
      <c r="A54" s="227"/>
      <c r="B54" s="21" t="s">
        <v>61</v>
      </c>
      <c r="C54" s="96" t="e">
        <f>IF(AND(C52="Y",C53="Y"),INDEX(Climate_pcode_xref!$B$2:$B$122,MATCH(LEFT(H13,2),Climate_pcode_xref!$A$2:$A$122,0)),INDEX(Climate_pcode_xref!$B$2:$B$122,MATCH(LEFT(H13,1),Climate_pcode_xref!$A$2:$A$122,0)))</f>
        <v>#N/A</v>
      </c>
      <c r="D54" s="21"/>
      <c r="E54" s="21"/>
      <c r="F54" s="21"/>
      <c r="G54" s="21"/>
      <c r="H54" s="21"/>
      <c r="I54" s="21"/>
    </row>
    <row r="55" spans="1:9" hidden="1">
      <c r="A55" s="227"/>
      <c r="B55" s="21" t="s">
        <v>62</v>
      </c>
      <c r="C55" s="21" t="e">
        <f>INDEX(Climate_zones!$D$2:$D$19,MATCH(C54,Climate_zones!$A$2:$A$19,0))</f>
        <v>#N/A</v>
      </c>
      <c r="D55" s="21"/>
      <c r="E55" s="21"/>
      <c r="F55" s="21"/>
      <c r="G55" s="21"/>
      <c r="H55" s="21"/>
      <c r="I55" s="21"/>
    </row>
    <row r="56" spans="1:9" hidden="1">
      <c r="A56" s="227"/>
      <c r="B56" s="21" t="s">
        <v>63</v>
      </c>
      <c r="C56" s="21" t="e">
        <f>INDEX(Climate_zones!$E$2:$E$19,MATCH(C54,Climate_zones!$A$2:$A$19,0))</f>
        <v>#N/A</v>
      </c>
      <c r="D56" s="21"/>
      <c r="E56" s="21"/>
      <c r="F56" s="21"/>
      <c r="G56" s="21"/>
      <c r="H56" s="21"/>
      <c r="I56" s="21"/>
    </row>
    <row r="57" spans="1:9" hidden="1">
      <c r="A57" s="227"/>
      <c r="B57" s="21" t="s">
        <v>64</v>
      </c>
      <c r="C57" s="21" t="e">
        <f>0.011*C55+0.034*C56-26</f>
        <v>#N/A</v>
      </c>
      <c r="D57" s="21"/>
      <c r="E57" s="21"/>
      <c r="F57" s="21"/>
      <c r="G57" s="21"/>
      <c r="H57" s="21"/>
      <c r="I57" s="21"/>
    </row>
    <row r="58" spans="1:9" hidden="1">
      <c r="A58" s="227"/>
      <c r="B58" s="21" t="s">
        <v>65</v>
      </c>
      <c r="C58" s="230" t="e">
        <f>0.0089*C51+0.51</f>
        <v>#VALUE!</v>
      </c>
      <c r="D58" s="21"/>
      <c r="E58" s="21"/>
      <c r="F58" s="21"/>
      <c r="G58" s="21"/>
      <c r="H58" s="21"/>
      <c r="I58" s="21"/>
    </row>
    <row r="59" spans="1:9" hidden="1">
      <c r="A59" s="227"/>
      <c r="B59" s="21" t="s">
        <v>127</v>
      </c>
      <c r="C59" s="207">
        <f>IF(H16&gt;0,H16/H15,1/20)</f>
        <v>0.05</v>
      </c>
      <c r="D59" s="21"/>
      <c r="E59" s="21"/>
      <c r="F59" s="21"/>
      <c r="G59" s="21"/>
      <c r="H59" s="21"/>
      <c r="I59" s="21"/>
    </row>
    <row r="60" spans="1:9" hidden="1">
      <c r="A60" s="227"/>
      <c r="B60" s="21" t="s">
        <v>128</v>
      </c>
      <c r="C60" s="132">
        <f>4000*(-0.01+0.15*C59)</f>
        <v>-10.000000000000002</v>
      </c>
      <c r="D60" s="21"/>
      <c r="E60" s="21"/>
      <c r="F60" s="21"/>
      <c r="G60" s="21"/>
      <c r="H60" s="21"/>
      <c r="I60" s="21"/>
    </row>
    <row r="61" spans="1:9" hidden="1">
      <c r="A61" s="227"/>
      <c r="B61" s="21" t="s">
        <v>67</v>
      </c>
      <c r="C61" s="21">
        <v>72</v>
      </c>
      <c r="D61" s="21"/>
      <c r="E61" s="21"/>
      <c r="F61" s="21"/>
      <c r="G61" s="21"/>
      <c r="H61" s="21"/>
      <c r="I61" s="21"/>
    </row>
    <row r="62" spans="1:9" hidden="1">
      <c r="A62" s="227"/>
      <c r="B62" s="21" t="s">
        <v>68</v>
      </c>
      <c r="C62" s="206" t="e">
        <f>(C61+C60)*C58</f>
        <v>#VALUE!</v>
      </c>
      <c r="D62" s="132"/>
      <c r="E62" s="21"/>
      <c r="F62" s="21"/>
      <c r="G62" s="21"/>
      <c r="H62" s="21"/>
      <c r="I62" s="21"/>
    </row>
    <row r="63" spans="1:9" hidden="1">
      <c r="A63" s="227"/>
      <c r="B63" s="21" t="s">
        <v>143</v>
      </c>
      <c r="C63" s="112">
        <f>IF(H26="YES",IFERROR((H28*C72+H29*C73+H30*C74)/H15,0),0)</f>
        <v>0</v>
      </c>
      <c r="D63" s="21"/>
      <c r="E63" s="21"/>
      <c r="F63" s="21"/>
      <c r="G63" s="21"/>
      <c r="H63" s="21"/>
      <c r="I63" s="21"/>
    </row>
    <row r="64" spans="1:9" hidden="1">
      <c r="A64" s="227"/>
      <c r="B64" s="21" t="s">
        <v>71</v>
      </c>
      <c r="C64" s="132">
        <f>((H19)*C70+H20*C71+H21*C72+H22*C73+H23*C75*D75+H24*C76*D76)+C63</f>
        <v>0</v>
      </c>
      <c r="D64" s="21"/>
      <c r="E64" s="21"/>
      <c r="F64" s="21"/>
      <c r="G64" s="21"/>
      <c r="H64" s="21"/>
      <c r="I64" s="21"/>
    </row>
    <row r="65" spans="1:9" hidden="1">
      <c r="A65" s="227"/>
      <c r="B65" s="21" t="s">
        <v>70</v>
      </c>
      <c r="C65" s="134" t="e">
        <f>C64/H15</f>
        <v>#DIV/0!</v>
      </c>
      <c r="D65" s="21"/>
      <c r="E65" s="21"/>
      <c r="F65" s="21"/>
      <c r="G65" s="21"/>
      <c r="H65" s="21"/>
      <c r="I65" s="21"/>
    </row>
    <row r="66" spans="1:9" hidden="1">
      <c r="A66" s="227"/>
      <c r="B66" s="21" t="s">
        <v>69</v>
      </c>
      <c r="C66" s="119" t="e">
        <f>C65/C62*100</f>
        <v>#DIV/0!</v>
      </c>
      <c r="D66" s="21"/>
      <c r="E66" s="21"/>
      <c r="F66" s="21"/>
      <c r="G66" s="21"/>
      <c r="H66" s="21"/>
      <c r="I66" s="21"/>
    </row>
    <row r="67" spans="1:9" hidden="1">
      <c r="A67" s="227"/>
      <c r="B67" s="120" t="s">
        <v>99</v>
      </c>
      <c r="C67" s="121" t="e">
        <f>VLOOKUP($C$66,'Star Bands'!$C$21:$D$32,2)</f>
        <v>#DIV/0!</v>
      </c>
      <c r="D67" s="21"/>
    </row>
    <row r="68" spans="1:9" hidden="1">
      <c r="A68" s="227"/>
      <c r="B68" s="133" t="s">
        <v>100</v>
      </c>
      <c r="C68" s="121" t="e">
        <f>7-3.77358*C66/100</f>
        <v>#DIV/0!</v>
      </c>
      <c r="D68" s="21"/>
    </row>
    <row r="69" spans="1:9" hidden="1">
      <c r="A69" s="227"/>
      <c r="C69" s="118"/>
    </row>
    <row r="70" spans="1:9" hidden="1">
      <c r="A70" s="227"/>
      <c r="B70" s="21" t="s">
        <v>72</v>
      </c>
      <c r="C70" s="21">
        <v>1</v>
      </c>
      <c r="D70" s="21"/>
      <c r="E70" s="21"/>
      <c r="F70" s="21"/>
      <c r="G70" s="21"/>
      <c r="H70" s="21"/>
      <c r="I70" s="21"/>
    </row>
    <row r="71" spans="1:9" hidden="1">
      <c r="A71" s="227"/>
      <c r="B71" s="21" t="s">
        <v>73</v>
      </c>
      <c r="C71" s="21">
        <v>0.75</v>
      </c>
      <c r="D71" s="21"/>
      <c r="E71" s="21"/>
      <c r="F71" s="21"/>
      <c r="G71" s="21"/>
      <c r="H71" s="21"/>
      <c r="I71" s="21"/>
    </row>
    <row r="72" spans="1:9" hidden="1">
      <c r="A72" s="227"/>
      <c r="B72" s="21" t="s">
        <v>74</v>
      </c>
      <c r="C72" s="21">
        <v>0.9</v>
      </c>
      <c r="D72" s="21"/>
      <c r="E72" s="21"/>
      <c r="F72" s="21"/>
      <c r="G72" s="21"/>
      <c r="H72" s="21"/>
      <c r="I72" s="21"/>
    </row>
    <row r="73" spans="1:9" hidden="1">
      <c r="A73" s="227"/>
      <c r="B73" s="21" t="s">
        <v>75</v>
      </c>
      <c r="C73" s="21">
        <v>0.4</v>
      </c>
      <c r="D73" s="133"/>
      <c r="E73" s="21"/>
      <c r="F73" s="21"/>
      <c r="G73" s="21"/>
      <c r="H73" s="21"/>
      <c r="I73" s="21"/>
    </row>
    <row r="74" spans="1:9" hidden="1">
      <c r="A74" s="227"/>
      <c r="B74" s="21" t="s">
        <v>76</v>
      </c>
      <c r="C74" s="21">
        <v>0.04</v>
      </c>
      <c r="D74" s="133" t="s">
        <v>77</v>
      </c>
      <c r="E74" s="21"/>
      <c r="F74" s="21"/>
      <c r="G74" s="21"/>
      <c r="H74" s="21"/>
      <c r="I74" s="21"/>
    </row>
    <row r="75" spans="1:9" hidden="1">
      <c r="A75" s="227"/>
      <c r="B75" s="21" t="s">
        <v>78</v>
      </c>
      <c r="C75" s="21">
        <v>0.75</v>
      </c>
      <c r="D75" s="119">
        <f>1/3.6*22.1</f>
        <v>6.1388888888888893</v>
      </c>
      <c r="E75" s="21"/>
      <c r="F75" s="21"/>
      <c r="G75" s="21"/>
      <c r="H75" s="21"/>
      <c r="I75" s="21"/>
    </row>
    <row r="76" spans="1:9" hidden="1">
      <c r="A76" s="227"/>
      <c r="B76" s="21" t="s">
        <v>79</v>
      </c>
      <c r="C76" s="21">
        <v>0.8</v>
      </c>
      <c r="D76" s="111">
        <f>1/3.6*38.6</f>
        <v>10.722222222222223</v>
      </c>
      <c r="E76" s="21"/>
      <c r="F76" s="21"/>
      <c r="G76" s="21"/>
      <c r="H76" s="21"/>
      <c r="I76" s="21"/>
    </row>
    <row r="77" spans="1:9" hidden="1">
      <c r="A77" s="227"/>
      <c r="B77" s="21"/>
      <c r="C77" s="21"/>
      <c r="D77" s="111"/>
      <c r="E77" s="21"/>
      <c r="F77" s="21"/>
      <c r="G77" s="21"/>
      <c r="H77" s="21"/>
      <c r="I77" s="21"/>
    </row>
    <row r="78" spans="1:9" hidden="1">
      <c r="A78" s="227"/>
      <c r="B78" s="21"/>
      <c r="C78" s="21"/>
      <c r="D78" s="111"/>
      <c r="E78" s="21"/>
      <c r="F78" s="21"/>
      <c r="G78" s="21"/>
      <c r="H78" s="21"/>
      <c r="I78" s="21"/>
    </row>
    <row r="79" spans="1:9" hidden="1">
      <c r="A79" s="227"/>
      <c r="B79" s="21"/>
      <c r="C79" s="21"/>
      <c r="D79" s="111"/>
      <c r="E79" s="21"/>
      <c r="F79" s="21"/>
      <c r="G79" s="21"/>
      <c r="H79" s="21"/>
      <c r="I79" s="21"/>
    </row>
    <row r="80" spans="1:9" hidden="1">
      <c r="A80" s="227"/>
      <c r="B80" s="21"/>
      <c r="C80" s="21"/>
      <c r="D80" s="111"/>
      <c r="E80" s="21"/>
      <c r="F80" s="21"/>
      <c r="G80" s="21"/>
      <c r="H80" s="21"/>
      <c r="I80" s="21"/>
    </row>
    <row r="81" spans="1:13" hidden="1">
      <c r="A81" s="227"/>
      <c r="B81" s="21"/>
      <c r="C81" s="21"/>
      <c r="D81" s="111"/>
      <c r="E81" s="21"/>
      <c r="F81" s="21"/>
      <c r="G81" s="21"/>
      <c r="H81" s="21"/>
      <c r="I81" s="21"/>
    </row>
    <row r="82" spans="1:13" hidden="1">
      <c r="A82" s="227"/>
      <c r="B82" s="21"/>
      <c r="C82" s="21"/>
      <c r="D82" s="21"/>
      <c r="E82" s="21"/>
      <c r="F82" s="67"/>
      <c r="G82" s="67"/>
      <c r="H82" s="67"/>
      <c r="I82" s="67"/>
      <c r="J82" s="9"/>
      <c r="K82" s="9"/>
      <c r="L82" s="9"/>
      <c r="M82" s="9"/>
    </row>
    <row r="83" spans="1:13" hidden="1">
      <c r="A83" s="227"/>
      <c r="B83" s="21" t="s">
        <v>81</v>
      </c>
      <c r="C83" s="21"/>
      <c r="D83" s="21"/>
      <c r="E83" s="21"/>
      <c r="F83" s="67"/>
      <c r="G83" s="67"/>
      <c r="H83" s="67"/>
      <c r="I83" s="67"/>
      <c r="J83" s="9"/>
      <c r="K83" s="9"/>
      <c r="L83" s="9"/>
      <c r="M83" s="9"/>
    </row>
    <row r="84" spans="1:13" hidden="1">
      <c r="A84" s="228" t="s">
        <v>82</v>
      </c>
      <c r="B84" s="212">
        <v>1</v>
      </c>
      <c r="C84" s="67" t="s">
        <v>144</v>
      </c>
      <c r="D84" s="67"/>
      <c r="E84" s="67"/>
      <c r="F84" s="67"/>
      <c r="G84" s="67"/>
      <c r="H84" s="67"/>
      <c r="I84" s="67"/>
      <c r="J84" s="9"/>
      <c r="K84" s="9"/>
      <c r="L84" s="9"/>
      <c r="M84" s="9"/>
    </row>
    <row r="85" spans="1:13" hidden="1">
      <c r="A85" s="228"/>
      <c r="B85" s="67"/>
      <c r="C85" s="67"/>
      <c r="D85" s="67"/>
      <c r="E85" s="67"/>
      <c r="F85" s="67"/>
      <c r="G85" s="67"/>
      <c r="H85" s="67"/>
      <c r="I85" s="67"/>
      <c r="J85" s="9"/>
      <c r="K85" s="9"/>
      <c r="L85" s="9"/>
      <c r="M85" s="9"/>
    </row>
    <row r="86" spans="1:13">
      <c r="A86" s="9"/>
      <c r="B86" s="67"/>
      <c r="C86" s="67"/>
      <c r="D86" s="67"/>
      <c r="E86" s="67"/>
      <c r="F86" s="67"/>
      <c r="G86" s="67"/>
      <c r="H86" s="67"/>
      <c r="I86" s="67"/>
      <c r="J86" s="9"/>
      <c r="K86" s="9"/>
      <c r="L86" s="9"/>
      <c r="M86" s="9"/>
    </row>
    <row r="87" spans="1:13">
      <c r="A87" s="9"/>
      <c r="B87" s="67"/>
      <c r="C87" s="67"/>
      <c r="D87" s="67"/>
      <c r="E87" s="67"/>
      <c r="F87" s="67"/>
      <c r="G87" s="67"/>
      <c r="H87" s="67"/>
      <c r="I87" s="67"/>
      <c r="J87" s="9"/>
      <c r="K87" s="9"/>
      <c r="L87" s="9"/>
      <c r="M87" s="9"/>
    </row>
    <row r="88" spans="1:13">
      <c r="A88" s="9"/>
      <c r="B88" s="67"/>
      <c r="C88" s="67"/>
      <c r="D88" s="67"/>
      <c r="E88" s="67"/>
      <c r="F88" s="67"/>
      <c r="G88" s="67"/>
      <c r="H88" s="67"/>
      <c r="I88" s="67"/>
      <c r="J88" s="9"/>
      <c r="K88" s="9"/>
      <c r="L88" s="9"/>
      <c r="M88" s="9"/>
    </row>
    <row r="89" spans="1:13">
      <c r="A89" s="9"/>
      <c r="B89" s="67"/>
      <c r="C89" s="67"/>
      <c r="D89" s="67"/>
      <c r="E89" s="67"/>
      <c r="F89" s="67"/>
      <c r="G89" s="67"/>
      <c r="H89" s="67"/>
      <c r="I89" s="67"/>
      <c r="J89" s="9"/>
      <c r="K89" s="9"/>
      <c r="L89" s="9"/>
      <c r="M89" s="9"/>
    </row>
    <row r="90" spans="1:13">
      <c r="A90" s="9"/>
      <c r="B90" s="67"/>
      <c r="C90" s="67"/>
      <c r="D90" s="67"/>
      <c r="E90" s="67"/>
      <c r="F90" s="67"/>
      <c r="G90" s="67"/>
      <c r="H90" s="67"/>
      <c r="I90" s="67"/>
      <c r="J90" s="9"/>
      <c r="K90" s="9"/>
      <c r="L90" s="9"/>
      <c r="M90" s="9"/>
    </row>
    <row r="91" spans="1:13">
      <c r="A91" s="9"/>
      <c r="B91" s="67"/>
      <c r="C91" s="67"/>
      <c r="D91" s="67"/>
      <c r="E91" s="67"/>
      <c r="F91" s="67"/>
      <c r="G91" s="67"/>
      <c r="H91" s="67"/>
      <c r="I91" s="67"/>
      <c r="J91" s="9"/>
      <c r="K91" s="9"/>
      <c r="L91" s="9"/>
      <c r="M91" s="9"/>
    </row>
    <row r="92" spans="1:13">
      <c r="A92" s="9"/>
      <c r="B92" s="67"/>
      <c r="C92" s="67"/>
      <c r="D92" s="67"/>
      <c r="E92" s="67"/>
      <c r="F92" s="67"/>
      <c r="G92" s="67"/>
      <c r="H92" s="67"/>
      <c r="I92" s="67"/>
      <c r="J92" s="9"/>
      <c r="K92" s="9"/>
      <c r="L92" s="9"/>
      <c r="M92" s="9"/>
    </row>
    <row r="93" spans="1:13">
      <c r="A93" s="9"/>
      <c r="B93" s="67"/>
      <c r="C93" s="67"/>
      <c r="D93" s="67"/>
      <c r="E93" s="67"/>
      <c r="F93" s="67"/>
      <c r="G93" s="67"/>
      <c r="H93" s="67"/>
      <c r="I93" s="67"/>
      <c r="J93" s="9"/>
      <c r="K93" s="9"/>
      <c r="L93" s="9"/>
      <c r="M93" s="9"/>
    </row>
    <row r="94" spans="1:13">
      <c r="A94" s="9"/>
      <c r="B94" s="67"/>
      <c r="C94" s="67"/>
      <c r="D94" s="67"/>
      <c r="E94" s="67"/>
      <c r="F94" s="67"/>
      <c r="G94" s="67"/>
      <c r="H94" s="67"/>
      <c r="I94" s="67"/>
      <c r="J94" s="9"/>
      <c r="K94" s="9"/>
      <c r="L94" s="9"/>
      <c r="M94" s="9"/>
    </row>
    <row r="95" spans="1:13">
      <c r="A95" s="9"/>
      <c r="B95" s="67"/>
      <c r="C95" s="67"/>
      <c r="D95" s="67"/>
      <c r="E95" s="67"/>
      <c r="F95" s="67"/>
      <c r="G95" s="67"/>
      <c r="H95" s="67"/>
      <c r="I95" s="67"/>
      <c r="J95" s="9"/>
      <c r="K95" s="9"/>
      <c r="L95" s="9"/>
      <c r="M95" s="9"/>
    </row>
    <row r="96" spans="1:13">
      <c r="A96" s="9"/>
      <c r="B96" s="9"/>
      <c r="C96" s="9"/>
      <c r="D96" s="9"/>
      <c r="E96" s="9"/>
      <c r="F96" s="9"/>
      <c r="G96" s="9"/>
      <c r="H96" s="9"/>
      <c r="I96" s="9"/>
      <c r="J96" s="9"/>
      <c r="K96" s="9"/>
      <c r="L96" s="9"/>
      <c r="M96" s="9"/>
    </row>
    <row r="97" spans="1:13">
      <c r="A97" s="9"/>
      <c r="B97" s="9"/>
      <c r="C97" s="9"/>
      <c r="D97" s="9"/>
      <c r="E97" s="9"/>
      <c r="F97" s="9"/>
      <c r="G97" s="9"/>
      <c r="H97" s="9"/>
      <c r="I97" s="9"/>
      <c r="J97" s="9"/>
      <c r="K97" s="9"/>
      <c r="L97" s="9"/>
      <c r="M97" s="9"/>
    </row>
    <row r="98" spans="1:13">
      <c r="A98" s="9"/>
      <c r="B98" s="9"/>
      <c r="C98" s="9"/>
      <c r="D98" s="9"/>
      <c r="E98" s="9"/>
      <c r="F98" s="9"/>
      <c r="G98" s="9"/>
      <c r="H98" s="9"/>
      <c r="I98" s="9"/>
      <c r="J98" s="9"/>
      <c r="K98" s="9"/>
      <c r="L98" s="9"/>
      <c r="M98" s="9"/>
    </row>
    <row r="99" spans="1:13">
      <c r="A99" s="9"/>
      <c r="B99" s="9"/>
      <c r="C99" s="9"/>
      <c r="D99" s="9"/>
      <c r="E99" s="9"/>
      <c r="F99" s="9"/>
      <c r="G99" s="9"/>
      <c r="H99" s="9"/>
      <c r="I99" s="9"/>
      <c r="J99" s="9"/>
      <c r="K99" s="9"/>
      <c r="L99" s="9"/>
      <c r="M99" s="9"/>
    </row>
    <row r="100" spans="1:13">
      <c r="A100" s="9"/>
      <c r="B100" s="9"/>
      <c r="C100" s="9"/>
      <c r="D100" s="9"/>
      <c r="E100" s="9"/>
      <c r="F100" s="9"/>
      <c r="G100" s="9"/>
      <c r="H100" s="9"/>
      <c r="I100" s="9"/>
      <c r="J100" s="9"/>
      <c r="K100" s="9"/>
      <c r="L100" s="9"/>
      <c r="M100" s="9"/>
    </row>
    <row r="101" spans="1:13">
      <c r="A101" s="9"/>
      <c r="B101" s="9"/>
      <c r="C101" s="9"/>
      <c r="D101" s="9"/>
      <c r="E101" s="9"/>
      <c r="F101" s="9"/>
      <c r="G101" s="9"/>
      <c r="H101" s="9"/>
      <c r="I101" s="9"/>
      <c r="J101" s="9"/>
      <c r="K101" s="9"/>
      <c r="L101" s="9"/>
      <c r="M101" s="9"/>
    </row>
    <row r="102" spans="1:13">
      <c r="A102" s="9"/>
      <c r="B102" s="9"/>
      <c r="C102" s="9"/>
      <c r="D102" s="9"/>
      <c r="E102" s="9"/>
      <c r="F102" s="9"/>
      <c r="G102" s="9"/>
      <c r="H102" s="9"/>
      <c r="I102" s="9"/>
      <c r="J102" s="9"/>
      <c r="K102" s="9"/>
      <c r="L102" s="9"/>
      <c r="M102" s="9"/>
    </row>
    <row r="103" spans="1:13">
      <c r="A103" s="9"/>
      <c r="B103" s="9"/>
      <c r="C103" s="9"/>
      <c r="D103" s="9"/>
      <c r="E103" s="9"/>
      <c r="F103" s="9"/>
      <c r="G103" s="9"/>
      <c r="H103" s="9"/>
      <c r="I103" s="9"/>
      <c r="J103" s="9"/>
      <c r="K103" s="9"/>
      <c r="L103" s="9"/>
      <c r="M103" s="9"/>
    </row>
    <row r="104" spans="1:13">
      <c r="A104" s="9"/>
      <c r="B104" s="9"/>
      <c r="C104" s="9"/>
      <c r="D104" s="9"/>
      <c r="E104" s="9"/>
      <c r="F104" s="9"/>
      <c r="G104" s="9"/>
      <c r="H104" s="9"/>
      <c r="I104" s="9"/>
      <c r="J104" s="9"/>
      <c r="K104" s="9"/>
      <c r="L104" s="9"/>
      <c r="M104" s="9"/>
    </row>
    <row r="105" spans="1:13">
      <c r="A105" s="9"/>
      <c r="B105" s="9"/>
      <c r="C105" s="9"/>
      <c r="D105" s="9"/>
      <c r="E105" s="9"/>
      <c r="F105" s="9"/>
      <c r="G105" s="9"/>
      <c r="H105" s="9"/>
      <c r="I105" s="9"/>
      <c r="J105" s="9"/>
      <c r="K105" s="9"/>
      <c r="L105" s="9"/>
      <c r="M105" s="9"/>
    </row>
    <row r="106" spans="1:13">
      <c r="A106" s="9"/>
      <c r="B106" s="9"/>
      <c r="C106" s="9"/>
      <c r="D106" s="9"/>
      <c r="E106" s="9"/>
      <c r="F106" s="9"/>
      <c r="G106" s="9"/>
      <c r="H106" s="9"/>
      <c r="I106" s="9"/>
      <c r="J106" s="9"/>
      <c r="K106" s="9"/>
      <c r="L106" s="9"/>
      <c r="M106" s="9"/>
    </row>
    <row r="107" spans="1:13">
      <c r="A107" s="9"/>
      <c r="B107" s="9"/>
      <c r="C107" s="9"/>
      <c r="D107" s="9"/>
      <c r="E107" s="9"/>
      <c r="F107" s="9"/>
      <c r="G107" s="9"/>
      <c r="H107" s="9"/>
      <c r="I107" s="9"/>
      <c r="J107" s="9"/>
      <c r="K107" s="9"/>
      <c r="L107" s="9"/>
      <c r="M107" s="9"/>
    </row>
    <row r="108" spans="1:13">
      <c r="A108" s="9"/>
      <c r="B108" s="9"/>
      <c r="C108" s="9"/>
      <c r="D108" s="9"/>
      <c r="E108" s="9"/>
      <c r="F108" s="9"/>
      <c r="G108" s="9"/>
      <c r="H108" s="9"/>
      <c r="I108" s="9"/>
      <c r="J108" s="9"/>
      <c r="K108" s="9"/>
      <c r="L108" s="9"/>
      <c r="M108" s="9"/>
    </row>
    <row r="109" spans="1:13">
      <c r="A109" s="9"/>
      <c r="B109" s="9"/>
      <c r="C109" s="9"/>
      <c r="D109" s="9"/>
      <c r="E109" s="9"/>
      <c r="F109" s="9"/>
      <c r="G109" s="9"/>
      <c r="H109" s="9"/>
      <c r="I109" s="9"/>
      <c r="J109" s="9"/>
      <c r="K109" s="9"/>
      <c r="L109" s="9"/>
      <c r="M109" s="9"/>
    </row>
    <row r="110" spans="1:13">
      <c r="A110" s="9"/>
      <c r="B110" s="9"/>
      <c r="C110" s="9"/>
      <c r="D110" s="9"/>
      <c r="E110" s="9"/>
      <c r="F110" s="9"/>
      <c r="G110" s="9"/>
      <c r="H110" s="9"/>
      <c r="I110" s="9"/>
      <c r="J110" s="9"/>
      <c r="K110" s="9"/>
      <c r="L110" s="9"/>
      <c r="M110" s="9"/>
    </row>
    <row r="111" spans="1:13">
      <c r="A111" s="9"/>
      <c r="B111" s="9"/>
      <c r="C111" s="9"/>
      <c r="D111" s="9"/>
      <c r="E111" s="9"/>
      <c r="F111" s="9"/>
      <c r="G111" s="9"/>
      <c r="H111" s="9"/>
      <c r="I111" s="9"/>
      <c r="J111" s="9"/>
      <c r="K111" s="9"/>
      <c r="L111" s="9"/>
      <c r="M111" s="9"/>
    </row>
    <row r="112" spans="1:13">
      <c r="A112" s="9"/>
      <c r="B112" s="9"/>
      <c r="C112" s="9"/>
      <c r="D112" s="9"/>
      <c r="E112" s="9"/>
      <c r="F112" s="9"/>
      <c r="G112" s="9"/>
      <c r="H112" s="9"/>
      <c r="I112" s="9"/>
      <c r="J112" s="9"/>
      <c r="K112" s="9"/>
      <c r="L112" s="9"/>
      <c r="M112" s="9"/>
    </row>
    <row r="113" spans="1:13">
      <c r="A113" s="9"/>
      <c r="B113" s="9"/>
      <c r="C113" s="9"/>
      <c r="D113" s="9"/>
      <c r="E113" s="9"/>
      <c r="F113" s="9"/>
      <c r="G113" s="9"/>
      <c r="H113" s="9"/>
      <c r="I113" s="9"/>
      <c r="J113" s="9"/>
      <c r="K113" s="9"/>
      <c r="L113" s="9"/>
      <c r="M113" s="9"/>
    </row>
    <row r="114" spans="1:13">
      <c r="A114" s="9"/>
      <c r="B114" s="9"/>
      <c r="C114" s="9"/>
      <c r="D114" s="9"/>
      <c r="E114" s="9"/>
      <c r="F114" s="9"/>
      <c r="G114" s="9"/>
      <c r="H114" s="9"/>
      <c r="I114" s="9"/>
      <c r="J114" s="9"/>
      <c r="K114" s="9"/>
      <c r="L114" s="9"/>
      <c r="M114" s="9"/>
    </row>
    <row r="115" spans="1:13">
      <c r="A115" s="9"/>
      <c r="B115" s="9"/>
      <c r="C115" s="9"/>
      <c r="D115" s="9"/>
      <c r="E115" s="9"/>
      <c r="F115" s="9"/>
      <c r="G115" s="9"/>
      <c r="H115" s="9"/>
      <c r="I115" s="9"/>
      <c r="J115" s="9"/>
      <c r="K115" s="9"/>
      <c r="L115" s="9"/>
      <c r="M115" s="9"/>
    </row>
    <row r="116" spans="1:13">
      <c r="A116" s="9"/>
      <c r="B116" s="9"/>
      <c r="C116" s="9"/>
      <c r="D116" s="9"/>
      <c r="E116" s="9"/>
      <c r="F116" s="9"/>
      <c r="G116" s="9"/>
      <c r="H116" s="9"/>
      <c r="I116" s="9"/>
      <c r="J116" s="9"/>
      <c r="K116" s="9"/>
      <c r="L116" s="9"/>
      <c r="M116" s="9"/>
    </row>
    <row r="117" spans="1:13">
      <c r="A117" s="9"/>
      <c r="B117" s="9"/>
      <c r="C117" s="9"/>
      <c r="D117" s="9"/>
      <c r="E117" s="9"/>
      <c r="F117" s="9"/>
      <c r="G117" s="9"/>
      <c r="H117" s="9"/>
      <c r="I117" s="9"/>
      <c r="J117" s="9"/>
      <c r="K117" s="9"/>
      <c r="L117" s="9"/>
      <c r="M117" s="9"/>
    </row>
    <row r="118" spans="1:13">
      <c r="A118" s="9"/>
      <c r="B118" s="9"/>
      <c r="C118" s="9"/>
      <c r="D118" s="9"/>
      <c r="E118" s="9"/>
      <c r="F118" s="9"/>
      <c r="G118" s="9"/>
      <c r="H118" s="9"/>
      <c r="I118" s="9"/>
      <c r="J118" s="9"/>
      <c r="K118" s="9"/>
      <c r="L118" s="9"/>
      <c r="M118" s="9"/>
    </row>
    <row r="119" spans="1:13">
      <c r="A119" s="9"/>
      <c r="B119" s="9"/>
      <c r="C119" s="9"/>
      <c r="D119" s="9"/>
      <c r="E119" s="9"/>
      <c r="F119" s="9"/>
      <c r="G119" s="9"/>
      <c r="H119" s="9"/>
      <c r="I119" s="9"/>
      <c r="J119" s="9"/>
      <c r="K119" s="9"/>
      <c r="L119" s="9"/>
      <c r="M119" s="9"/>
    </row>
    <row r="120" spans="1:13">
      <c r="A120" s="9"/>
      <c r="B120" s="9"/>
      <c r="C120" s="9"/>
      <c r="D120" s="9"/>
      <c r="E120" s="9"/>
      <c r="F120" s="9"/>
      <c r="G120" s="9"/>
      <c r="H120" s="9"/>
      <c r="I120" s="9"/>
      <c r="J120" s="9"/>
      <c r="K120" s="9"/>
      <c r="L120" s="9"/>
      <c r="M120" s="9"/>
    </row>
    <row r="121" spans="1:13">
      <c r="A121" s="9"/>
      <c r="B121" s="9"/>
      <c r="C121" s="9"/>
      <c r="D121" s="9"/>
      <c r="E121" s="9"/>
      <c r="F121" s="9"/>
      <c r="G121" s="9"/>
      <c r="H121" s="9"/>
      <c r="I121" s="9"/>
      <c r="J121" s="9"/>
      <c r="K121" s="9"/>
      <c r="L121" s="9"/>
      <c r="M121" s="9"/>
    </row>
    <row r="122" spans="1:13">
      <c r="A122" s="9"/>
      <c r="B122" s="9"/>
      <c r="C122" s="9"/>
      <c r="D122" s="9"/>
      <c r="E122" s="9"/>
      <c r="F122" s="9"/>
      <c r="G122" s="9"/>
      <c r="H122" s="9"/>
      <c r="I122" s="9"/>
      <c r="J122" s="9"/>
      <c r="K122" s="9"/>
      <c r="L122" s="9"/>
      <c r="M122" s="9"/>
    </row>
    <row r="123" spans="1:13">
      <c r="A123" s="9"/>
      <c r="B123" s="9"/>
      <c r="C123" s="9"/>
      <c r="D123" s="9"/>
      <c r="E123" s="9"/>
      <c r="F123" s="9"/>
      <c r="G123" s="9"/>
      <c r="H123" s="9"/>
      <c r="I123" s="9"/>
      <c r="J123" s="9"/>
      <c r="K123" s="9"/>
      <c r="L123" s="9"/>
      <c r="M123" s="9"/>
    </row>
    <row r="124" spans="1:13">
      <c r="A124" s="9"/>
      <c r="B124" s="9"/>
      <c r="C124" s="9"/>
      <c r="D124" s="9"/>
      <c r="E124" s="9"/>
      <c r="F124" s="9"/>
      <c r="G124" s="9"/>
      <c r="H124" s="9"/>
      <c r="I124" s="9"/>
      <c r="J124" s="9"/>
      <c r="K124" s="9"/>
      <c r="L124" s="9"/>
      <c r="M124" s="9"/>
    </row>
    <row r="125" spans="1:13">
      <c r="A125" s="9"/>
      <c r="B125" s="9"/>
      <c r="C125" s="9"/>
      <c r="D125" s="9"/>
      <c r="E125" s="9"/>
      <c r="F125" s="9"/>
      <c r="G125" s="9"/>
      <c r="H125" s="9"/>
      <c r="I125" s="9"/>
      <c r="J125" s="9"/>
      <c r="K125" s="9"/>
      <c r="L125" s="9"/>
      <c r="M125" s="9"/>
    </row>
    <row r="126" spans="1:13">
      <c r="A126" s="9"/>
      <c r="B126" s="9"/>
      <c r="C126" s="9"/>
      <c r="D126" s="9"/>
      <c r="E126" s="9"/>
      <c r="F126" s="9"/>
      <c r="G126" s="9"/>
      <c r="H126" s="9"/>
      <c r="I126" s="9"/>
      <c r="J126" s="9"/>
      <c r="K126" s="9"/>
      <c r="L126" s="9"/>
      <c r="M126" s="9"/>
    </row>
    <row r="127" spans="1:13">
      <c r="A127" s="9"/>
      <c r="B127" s="9"/>
      <c r="C127" s="9"/>
      <c r="D127" s="9"/>
      <c r="E127" s="9"/>
      <c r="F127" s="9"/>
      <c r="G127" s="9"/>
      <c r="H127" s="9"/>
      <c r="I127" s="9"/>
      <c r="J127" s="9"/>
      <c r="K127" s="9"/>
      <c r="L127" s="9"/>
      <c r="M127" s="9"/>
    </row>
    <row r="128" spans="1:13">
      <c r="A128" s="9"/>
      <c r="B128" s="9"/>
      <c r="C128" s="9"/>
      <c r="D128" s="9"/>
      <c r="E128" s="9"/>
      <c r="F128" s="9"/>
      <c r="G128" s="9"/>
      <c r="H128" s="9"/>
      <c r="I128" s="9"/>
      <c r="J128" s="9"/>
      <c r="K128" s="9"/>
      <c r="L128" s="9"/>
      <c r="M128" s="9"/>
    </row>
    <row r="129" spans="1:13">
      <c r="A129" s="9"/>
      <c r="B129" s="9"/>
      <c r="C129" s="9"/>
      <c r="D129" s="9"/>
      <c r="E129" s="9"/>
      <c r="F129" s="9"/>
      <c r="G129" s="9"/>
      <c r="H129" s="9"/>
      <c r="I129" s="9"/>
      <c r="J129" s="9"/>
      <c r="K129" s="9"/>
      <c r="L129" s="9"/>
      <c r="M129" s="9"/>
    </row>
    <row r="130" spans="1:13">
      <c r="A130" s="9"/>
      <c r="B130" s="9"/>
      <c r="C130" s="9"/>
      <c r="D130" s="9"/>
      <c r="E130" s="9"/>
      <c r="F130" s="9"/>
      <c r="G130" s="9"/>
      <c r="H130" s="9"/>
      <c r="I130" s="9"/>
      <c r="J130" s="9"/>
      <c r="K130" s="9"/>
      <c r="L130" s="9"/>
      <c r="M130" s="9"/>
    </row>
    <row r="131" spans="1:13">
      <c r="A131" s="9"/>
      <c r="B131" s="9"/>
      <c r="C131" s="9"/>
      <c r="D131" s="9"/>
      <c r="E131" s="9"/>
      <c r="F131" s="9"/>
      <c r="G131" s="9"/>
      <c r="H131" s="9"/>
      <c r="I131" s="9"/>
      <c r="J131" s="9"/>
      <c r="K131" s="9"/>
      <c r="L131" s="9"/>
      <c r="M131" s="9"/>
    </row>
    <row r="132" spans="1:13">
      <c r="A132" s="9"/>
      <c r="B132" s="9"/>
      <c r="C132" s="9"/>
      <c r="D132" s="9"/>
      <c r="E132" s="9"/>
      <c r="F132" s="9"/>
      <c r="G132" s="9"/>
      <c r="H132" s="9"/>
      <c r="I132" s="9"/>
      <c r="J132" s="9"/>
      <c r="K132" s="9"/>
      <c r="L132" s="9"/>
      <c r="M132" s="9"/>
    </row>
    <row r="133" spans="1:13">
      <c r="A133" s="9"/>
      <c r="B133" s="9"/>
      <c r="C133" s="9"/>
      <c r="D133" s="9"/>
      <c r="E133" s="9"/>
      <c r="F133" s="9"/>
      <c r="G133" s="9"/>
      <c r="H133" s="9"/>
      <c r="I133" s="9"/>
      <c r="J133" s="9"/>
      <c r="K133" s="9"/>
      <c r="L133" s="9"/>
      <c r="M133" s="9"/>
    </row>
    <row r="134" spans="1:13">
      <c r="A134" s="9"/>
      <c r="B134" s="9"/>
      <c r="C134" s="9"/>
      <c r="D134" s="9"/>
      <c r="E134" s="9"/>
      <c r="F134" s="9"/>
      <c r="G134" s="9"/>
      <c r="H134" s="9"/>
      <c r="I134" s="9"/>
      <c r="J134" s="9"/>
      <c r="K134" s="9"/>
      <c r="L134" s="9"/>
      <c r="M134" s="9"/>
    </row>
    <row r="135" spans="1:13">
      <c r="A135" s="9"/>
      <c r="B135" s="9"/>
      <c r="C135" s="9"/>
      <c r="D135" s="9"/>
      <c r="E135" s="9"/>
      <c r="F135" s="9"/>
      <c r="G135" s="9"/>
      <c r="H135" s="9"/>
      <c r="I135" s="9"/>
      <c r="J135" s="9"/>
      <c r="K135" s="9"/>
      <c r="L135" s="9"/>
      <c r="M135" s="9"/>
    </row>
    <row r="136" spans="1:13">
      <c r="A136" s="9"/>
      <c r="B136" s="9"/>
      <c r="C136" s="9"/>
      <c r="D136" s="9"/>
      <c r="E136" s="9"/>
      <c r="F136" s="9"/>
      <c r="G136" s="9"/>
      <c r="H136" s="9"/>
      <c r="I136" s="9"/>
      <c r="J136" s="9"/>
      <c r="K136" s="9"/>
      <c r="L136" s="9"/>
      <c r="M136" s="9"/>
    </row>
    <row r="137" spans="1:13">
      <c r="A137" s="9"/>
      <c r="B137" s="9"/>
      <c r="C137" s="9"/>
      <c r="D137" s="9"/>
      <c r="E137" s="9"/>
      <c r="F137" s="9"/>
      <c r="G137" s="9"/>
      <c r="H137" s="9"/>
      <c r="I137" s="9"/>
      <c r="J137" s="9"/>
      <c r="K137" s="9"/>
      <c r="L137" s="9"/>
      <c r="M137" s="9"/>
    </row>
    <row r="138" spans="1:13">
      <c r="A138" s="9"/>
      <c r="B138" s="9"/>
      <c r="C138" s="9"/>
      <c r="D138" s="9"/>
      <c r="E138" s="9"/>
      <c r="F138" s="9"/>
      <c r="G138" s="9"/>
      <c r="H138" s="9"/>
      <c r="I138" s="9"/>
      <c r="J138" s="9"/>
      <c r="K138" s="9"/>
      <c r="L138" s="9"/>
      <c r="M138" s="9"/>
    </row>
    <row r="139" spans="1:13">
      <c r="A139" s="9"/>
      <c r="B139" s="9"/>
      <c r="C139" s="9"/>
      <c r="D139" s="9"/>
      <c r="E139" s="9"/>
      <c r="F139" s="9"/>
      <c r="G139" s="9"/>
      <c r="H139" s="9"/>
      <c r="I139" s="9"/>
      <c r="J139" s="9"/>
      <c r="K139" s="9"/>
      <c r="L139" s="9"/>
      <c r="M139" s="9"/>
    </row>
    <row r="140" spans="1:13">
      <c r="A140" s="9"/>
      <c r="B140" s="9"/>
      <c r="C140" s="9"/>
      <c r="D140" s="9"/>
      <c r="E140" s="9"/>
      <c r="F140" s="9"/>
      <c r="G140" s="9"/>
      <c r="H140" s="9"/>
      <c r="I140" s="9"/>
      <c r="J140" s="9"/>
      <c r="K140" s="9"/>
      <c r="L140" s="9"/>
      <c r="M140" s="9"/>
    </row>
    <row r="141" spans="1:13">
      <c r="A141" s="9"/>
      <c r="B141" s="9"/>
      <c r="C141" s="9"/>
      <c r="D141" s="9"/>
      <c r="E141" s="9"/>
      <c r="F141" s="9"/>
      <c r="G141" s="9"/>
      <c r="H141" s="9"/>
      <c r="I141" s="9"/>
      <c r="J141" s="9"/>
      <c r="K141" s="9"/>
      <c r="L141" s="9"/>
      <c r="M141" s="9"/>
    </row>
    <row r="142" spans="1:13">
      <c r="A142" s="9"/>
      <c r="B142" s="9"/>
      <c r="C142" s="9"/>
      <c r="D142" s="9"/>
      <c r="E142" s="9"/>
      <c r="F142" s="9"/>
      <c r="G142" s="9"/>
      <c r="H142" s="9"/>
      <c r="I142" s="9"/>
      <c r="J142" s="9"/>
      <c r="K142" s="9"/>
      <c r="L142" s="9"/>
      <c r="M142" s="9"/>
    </row>
    <row r="143" spans="1:13">
      <c r="A143" s="9"/>
      <c r="B143" s="9"/>
      <c r="C143" s="9"/>
      <c r="D143" s="9"/>
      <c r="E143" s="9"/>
      <c r="F143" s="9"/>
      <c r="G143" s="9"/>
      <c r="H143" s="9"/>
      <c r="I143" s="9"/>
      <c r="J143" s="9"/>
      <c r="K143" s="9"/>
      <c r="L143" s="9"/>
      <c r="M143" s="9"/>
    </row>
    <row r="144" spans="1:13">
      <c r="A144" s="9"/>
      <c r="B144" s="9"/>
      <c r="C144" s="9"/>
      <c r="D144" s="9"/>
      <c r="E144" s="9"/>
      <c r="F144" s="9"/>
      <c r="G144" s="9"/>
      <c r="H144" s="9"/>
      <c r="I144" s="9"/>
      <c r="J144" s="9"/>
      <c r="K144" s="9"/>
      <c r="L144" s="9"/>
      <c r="M144" s="9"/>
    </row>
    <row r="145" spans="1:13">
      <c r="A145" s="9"/>
      <c r="B145" s="9"/>
      <c r="C145" s="9"/>
      <c r="D145" s="9"/>
      <c r="E145" s="9"/>
      <c r="F145" s="9"/>
      <c r="G145" s="9"/>
      <c r="H145" s="9"/>
      <c r="I145" s="9"/>
      <c r="J145" s="9"/>
      <c r="K145" s="9"/>
      <c r="L145" s="9"/>
      <c r="M145" s="9"/>
    </row>
    <row r="146" spans="1:13">
      <c r="A146" s="9"/>
      <c r="B146" s="9"/>
      <c r="C146" s="9"/>
      <c r="D146" s="9"/>
      <c r="E146" s="9"/>
      <c r="F146" s="9"/>
      <c r="G146" s="9"/>
      <c r="H146" s="9"/>
      <c r="I146" s="9"/>
      <c r="J146" s="9"/>
      <c r="K146" s="9"/>
      <c r="L146" s="9"/>
      <c r="M146" s="9"/>
    </row>
    <row r="147" spans="1:13">
      <c r="A147" s="9"/>
      <c r="B147" s="9"/>
      <c r="C147" s="9"/>
      <c r="D147" s="9"/>
      <c r="E147" s="9"/>
      <c r="F147" s="9"/>
      <c r="G147" s="9"/>
      <c r="H147" s="9"/>
      <c r="I147" s="9"/>
      <c r="J147" s="9"/>
      <c r="K147" s="9"/>
      <c r="L147" s="9"/>
      <c r="M147" s="9"/>
    </row>
    <row r="148" spans="1:13">
      <c r="A148" s="9"/>
      <c r="B148" s="9"/>
      <c r="C148" s="9"/>
      <c r="D148" s="9"/>
      <c r="E148" s="9"/>
      <c r="F148" s="9"/>
      <c r="G148" s="9"/>
      <c r="H148" s="9"/>
      <c r="I148" s="9"/>
      <c r="J148" s="9"/>
      <c r="K148" s="9"/>
      <c r="L148" s="9"/>
      <c r="M148" s="9"/>
    </row>
    <row r="149" spans="1:13">
      <c r="A149" s="9"/>
      <c r="B149" s="9"/>
      <c r="C149" s="9"/>
      <c r="D149" s="9"/>
      <c r="E149" s="9"/>
      <c r="F149" s="9"/>
      <c r="G149" s="9"/>
      <c r="H149" s="9"/>
      <c r="I149" s="9"/>
      <c r="J149" s="9"/>
      <c r="K149" s="9"/>
      <c r="L149" s="9"/>
      <c r="M149" s="9"/>
    </row>
    <row r="150" spans="1:13">
      <c r="A150" s="9"/>
      <c r="B150" s="9"/>
      <c r="C150" s="9"/>
      <c r="D150" s="9"/>
      <c r="E150" s="9"/>
      <c r="F150" s="9"/>
      <c r="G150" s="9"/>
      <c r="H150" s="9"/>
      <c r="I150" s="9"/>
      <c r="J150" s="9"/>
      <c r="K150" s="9"/>
      <c r="L150" s="9"/>
      <c r="M150" s="9"/>
    </row>
    <row r="151" spans="1:13">
      <c r="A151" s="9"/>
      <c r="B151" s="9"/>
      <c r="C151" s="9"/>
      <c r="D151" s="9"/>
      <c r="E151" s="9"/>
      <c r="F151" s="9"/>
      <c r="G151" s="9"/>
      <c r="H151" s="9"/>
      <c r="I151" s="9"/>
      <c r="J151" s="9"/>
      <c r="K151" s="9"/>
      <c r="L151" s="9"/>
      <c r="M151" s="9"/>
    </row>
    <row r="152" spans="1:13">
      <c r="A152" s="9"/>
      <c r="B152" s="9"/>
      <c r="C152" s="9"/>
      <c r="D152" s="9"/>
      <c r="E152" s="9"/>
      <c r="F152" s="9"/>
      <c r="G152" s="9"/>
      <c r="H152" s="9"/>
      <c r="I152" s="9"/>
      <c r="J152" s="9"/>
      <c r="K152" s="9"/>
      <c r="L152" s="9"/>
      <c r="M152" s="9"/>
    </row>
    <row r="153" spans="1:13">
      <c r="A153" s="9"/>
      <c r="B153" s="9"/>
      <c r="C153" s="9"/>
      <c r="D153" s="9"/>
      <c r="E153" s="9"/>
      <c r="F153" s="9"/>
      <c r="G153" s="9"/>
      <c r="H153" s="9"/>
      <c r="I153" s="9"/>
      <c r="J153" s="9"/>
      <c r="K153" s="9"/>
      <c r="L153" s="9"/>
      <c r="M153" s="9"/>
    </row>
    <row r="154" spans="1:13">
      <c r="A154" s="9"/>
      <c r="B154" s="9"/>
      <c r="C154" s="9"/>
      <c r="D154" s="9"/>
      <c r="E154" s="9"/>
      <c r="F154" s="9"/>
      <c r="G154" s="9"/>
      <c r="H154" s="9"/>
      <c r="I154" s="9"/>
      <c r="J154" s="9"/>
      <c r="K154" s="9"/>
      <c r="L154" s="9"/>
      <c r="M154" s="9"/>
    </row>
    <row r="155" spans="1:13">
      <c r="A155" s="9"/>
      <c r="B155" s="9"/>
      <c r="C155" s="9"/>
      <c r="D155" s="9"/>
      <c r="E155" s="9"/>
      <c r="F155" s="9"/>
      <c r="G155" s="9"/>
      <c r="H155" s="9"/>
      <c r="I155" s="9"/>
      <c r="J155" s="9"/>
      <c r="K155" s="9"/>
      <c r="L155" s="9"/>
      <c r="M155" s="9"/>
    </row>
    <row r="156" spans="1:13">
      <c r="A156" s="9"/>
      <c r="B156" s="9"/>
      <c r="C156" s="9"/>
      <c r="D156" s="9"/>
      <c r="E156" s="9"/>
      <c r="F156" s="9"/>
      <c r="G156" s="9"/>
      <c r="H156" s="9"/>
      <c r="I156" s="9"/>
      <c r="J156" s="9"/>
      <c r="K156" s="9"/>
      <c r="L156" s="9"/>
      <c r="M156" s="9"/>
    </row>
    <row r="157" spans="1:13">
      <c r="A157" s="9"/>
      <c r="B157" s="9"/>
      <c r="C157" s="9"/>
      <c r="D157" s="9"/>
      <c r="E157" s="9"/>
      <c r="F157" s="9"/>
      <c r="G157" s="9"/>
      <c r="H157" s="9"/>
      <c r="I157" s="9"/>
      <c r="J157" s="9"/>
      <c r="K157" s="9"/>
      <c r="L157" s="9"/>
      <c r="M157" s="9"/>
    </row>
    <row r="158" spans="1:13">
      <c r="A158" s="9"/>
      <c r="B158" s="9"/>
      <c r="C158" s="9"/>
      <c r="D158" s="9"/>
      <c r="E158" s="9"/>
      <c r="F158" s="9"/>
      <c r="G158" s="9"/>
      <c r="H158" s="9"/>
      <c r="I158" s="9"/>
      <c r="J158" s="9"/>
      <c r="K158" s="9"/>
      <c r="L158" s="9"/>
      <c r="M158" s="9"/>
    </row>
    <row r="159" spans="1:13">
      <c r="A159" s="9"/>
      <c r="B159" s="9"/>
      <c r="C159" s="9"/>
      <c r="D159" s="9"/>
      <c r="E159" s="9"/>
      <c r="F159" s="9"/>
      <c r="G159" s="9"/>
      <c r="H159" s="9"/>
      <c r="I159" s="9"/>
      <c r="J159" s="9"/>
      <c r="K159" s="9"/>
      <c r="L159" s="9"/>
      <c r="M159" s="9"/>
    </row>
    <row r="160" spans="1:13">
      <c r="A160" s="9"/>
      <c r="B160" s="9"/>
      <c r="C160" s="9"/>
      <c r="D160" s="9"/>
      <c r="E160" s="9"/>
      <c r="F160" s="9"/>
      <c r="G160" s="9"/>
      <c r="H160" s="9"/>
      <c r="I160" s="9"/>
      <c r="J160" s="9"/>
      <c r="K160" s="9"/>
      <c r="L160" s="9"/>
      <c r="M160" s="9"/>
    </row>
    <row r="161" spans="1:13">
      <c r="A161" s="9"/>
      <c r="B161" s="9"/>
      <c r="C161" s="9"/>
      <c r="D161" s="9"/>
      <c r="E161" s="9"/>
      <c r="F161" s="9"/>
      <c r="G161" s="9"/>
      <c r="H161" s="9"/>
      <c r="I161" s="9"/>
      <c r="J161" s="9"/>
      <c r="K161" s="9"/>
      <c r="L161" s="9"/>
      <c r="M161" s="9"/>
    </row>
    <row r="162" spans="1:13">
      <c r="A162" s="9"/>
      <c r="B162" s="9"/>
      <c r="C162" s="9"/>
      <c r="D162" s="9"/>
      <c r="E162" s="9"/>
      <c r="F162" s="9"/>
      <c r="G162" s="9"/>
      <c r="H162" s="9"/>
      <c r="I162" s="9"/>
      <c r="J162" s="9"/>
      <c r="K162" s="9"/>
      <c r="L162" s="9"/>
      <c r="M162" s="9"/>
    </row>
    <row r="163" spans="1:13">
      <c r="A163" s="9"/>
      <c r="B163" s="9"/>
      <c r="C163" s="9"/>
      <c r="D163" s="9"/>
      <c r="E163" s="9"/>
      <c r="F163" s="9"/>
      <c r="G163" s="9"/>
      <c r="H163" s="9"/>
      <c r="I163" s="9"/>
      <c r="J163" s="9"/>
      <c r="K163" s="9"/>
      <c r="L163" s="9"/>
      <c r="M163" s="9"/>
    </row>
    <row r="164" spans="1:13">
      <c r="A164" s="9"/>
      <c r="B164" s="9"/>
      <c r="C164" s="9"/>
      <c r="D164" s="9"/>
      <c r="E164" s="9"/>
      <c r="F164" s="9"/>
      <c r="G164" s="9"/>
      <c r="H164" s="9"/>
      <c r="I164" s="9"/>
      <c r="J164" s="9"/>
      <c r="K164" s="9"/>
      <c r="L164" s="9"/>
      <c r="M164" s="9"/>
    </row>
    <row r="165" spans="1:13">
      <c r="A165" s="9"/>
      <c r="B165" s="9"/>
      <c r="C165" s="9"/>
      <c r="D165" s="9"/>
      <c r="E165" s="9"/>
      <c r="F165" s="9"/>
      <c r="G165" s="9"/>
      <c r="H165" s="9"/>
      <c r="I165" s="9"/>
      <c r="J165" s="9"/>
      <c r="K165" s="9"/>
      <c r="L165" s="9"/>
      <c r="M165" s="9"/>
    </row>
    <row r="166" spans="1:13">
      <c r="A166" s="9"/>
      <c r="B166" s="9"/>
      <c r="C166" s="9"/>
      <c r="D166" s="9"/>
      <c r="E166" s="9"/>
      <c r="F166" s="9"/>
      <c r="G166" s="9"/>
      <c r="H166" s="9"/>
      <c r="I166" s="9"/>
      <c r="J166" s="9"/>
      <c r="K166" s="9"/>
      <c r="L166" s="9"/>
      <c r="M166" s="9"/>
    </row>
    <row r="167" spans="1:13">
      <c r="A167" s="9"/>
      <c r="B167" s="9"/>
      <c r="C167" s="9"/>
      <c r="D167" s="9"/>
      <c r="E167" s="9"/>
      <c r="F167" s="9"/>
      <c r="G167" s="9"/>
      <c r="H167" s="9"/>
      <c r="I167" s="9"/>
      <c r="J167" s="9"/>
      <c r="K167" s="9"/>
      <c r="L167" s="9"/>
      <c r="M167" s="9"/>
    </row>
    <row r="168" spans="1:13">
      <c r="A168" s="9"/>
      <c r="B168" s="9"/>
      <c r="C168" s="9"/>
      <c r="D168" s="9"/>
      <c r="E168" s="9"/>
      <c r="F168" s="9"/>
      <c r="G168" s="9"/>
      <c r="H168" s="9"/>
      <c r="I168" s="9"/>
      <c r="J168" s="9"/>
      <c r="K168" s="9"/>
      <c r="L168" s="9"/>
      <c r="M168" s="9"/>
    </row>
    <row r="169" spans="1:13">
      <c r="A169" s="9"/>
      <c r="B169" s="9"/>
      <c r="C169" s="9"/>
      <c r="D169" s="9"/>
      <c r="E169" s="9"/>
      <c r="F169" s="9"/>
      <c r="G169" s="9"/>
      <c r="H169" s="9"/>
      <c r="I169" s="9"/>
      <c r="J169" s="9"/>
      <c r="K169" s="9"/>
      <c r="L169" s="9"/>
      <c r="M169" s="9"/>
    </row>
    <row r="170" spans="1:13">
      <c r="A170" s="9"/>
      <c r="B170" s="9"/>
      <c r="C170" s="9"/>
      <c r="D170" s="9"/>
      <c r="E170" s="9"/>
      <c r="F170" s="9"/>
      <c r="G170" s="9"/>
      <c r="H170" s="9"/>
      <c r="I170" s="9"/>
      <c r="J170" s="9"/>
      <c r="K170" s="9"/>
      <c r="L170" s="9"/>
      <c r="M170" s="9"/>
    </row>
    <row r="171" spans="1:13">
      <c r="A171" s="9"/>
      <c r="B171" s="9"/>
      <c r="C171" s="9"/>
      <c r="D171" s="9"/>
      <c r="E171" s="9"/>
      <c r="F171" s="9"/>
      <c r="G171" s="9"/>
      <c r="H171" s="9"/>
      <c r="I171" s="9"/>
      <c r="J171" s="9"/>
      <c r="K171" s="9"/>
      <c r="L171" s="9"/>
      <c r="M171" s="9"/>
    </row>
    <row r="172" spans="1:13">
      <c r="A172" s="9"/>
      <c r="B172" s="9"/>
      <c r="C172" s="9"/>
      <c r="D172" s="9"/>
      <c r="E172" s="9"/>
      <c r="F172" s="9"/>
      <c r="G172" s="9"/>
      <c r="H172" s="9"/>
      <c r="I172" s="9"/>
      <c r="J172" s="9"/>
      <c r="K172" s="9"/>
      <c r="L172" s="9"/>
      <c r="M172" s="9"/>
    </row>
    <row r="173" spans="1:13">
      <c r="A173" s="9"/>
      <c r="B173" s="9"/>
      <c r="C173" s="9"/>
      <c r="D173" s="9"/>
      <c r="E173" s="9"/>
      <c r="F173" s="9"/>
      <c r="G173" s="9"/>
      <c r="H173" s="9"/>
      <c r="I173" s="9"/>
      <c r="J173" s="9"/>
      <c r="K173" s="9"/>
      <c r="L173" s="9"/>
      <c r="M173" s="9"/>
    </row>
    <row r="174" spans="1:13">
      <c r="A174" s="9"/>
      <c r="B174" s="9"/>
      <c r="C174" s="9"/>
      <c r="D174" s="9"/>
      <c r="E174" s="9"/>
      <c r="F174" s="9"/>
      <c r="G174" s="9"/>
      <c r="H174" s="9"/>
      <c r="I174" s="9"/>
      <c r="J174" s="9"/>
      <c r="K174" s="9"/>
      <c r="L174" s="9"/>
      <c r="M174" s="9"/>
    </row>
    <row r="175" spans="1:13">
      <c r="A175" s="9"/>
      <c r="B175" s="9"/>
      <c r="C175" s="9"/>
      <c r="D175" s="9"/>
      <c r="E175" s="9"/>
      <c r="F175" s="9"/>
      <c r="G175" s="9"/>
      <c r="H175" s="9"/>
      <c r="I175" s="9"/>
      <c r="J175" s="9"/>
      <c r="K175" s="9"/>
      <c r="L175" s="9"/>
      <c r="M175" s="9"/>
    </row>
    <row r="176" spans="1:13">
      <c r="A176" s="9"/>
      <c r="B176" s="9"/>
      <c r="C176" s="9"/>
      <c r="D176" s="9"/>
      <c r="E176" s="9"/>
      <c r="F176" s="9"/>
      <c r="G176" s="9"/>
      <c r="H176" s="9"/>
      <c r="I176" s="9"/>
      <c r="J176" s="9"/>
      <c r="K176" s="9"/>
      <c r="L176" s="9"/>
      <c r="M176" s="9"/>
    </row>
    <row r="177" spans="1:13">
      <c r="A177" s="9"/>
      <c r="B177" s="9"/>
      <c r="C177" s="9"/>
      <c r="D177" s="9"/>
      <c r="E177" s="9"/>
      <c r="F177" s="9"/>
      <c r="G177" s="9"/>
      <c r="H177" s="9"/>
      <c r="I177" s="9"/>
      <c r="J177" s="9"/>
      <c r="K177" s="9"/>
      <c r="L177" s="9"/>
      <c r="M177" s="9"/>
    </row>
    <row r="178" spans="1:13">
      <c r="A178" s="9"/>
      <c r="B178" s="9"/>
      <c r="C178" s="9"/>
      <c r="D178" s="9"/>
      <c r="E178" s="9"/>
      <c r="F178" s="9"/>
      <c r="G178" s="9"/>
      <c r="H178" s="9"/>
      <c r="I178" s="9"/>
      <c r="J178" s="9"/>
      <c r="K178" s="9"/>
      <c r="L178" s="9"/>
      <c r="M178" s="9"/>
    </row>
    <row r="179" spans="1:13">
      <c r="A179" s="9"/>
      <c r="B179" s="9"/>
      <c r="C179" s="9"/>
      <c r="D179" s="9"/>
      <c r="E179" s="9"/>
      <c r="F179" s="9"/>
      <c r="G179" s="9"/>
      <c r="H179" s="9"/>
      <c r="I179" s="9"/>
      <c r="J179" s="9"/>
      <c r="K179" s="9"/>
      <c r="L179" s="9"/>
      <c r="M179" s="9"/>
    </row>
    <row r="180" spans="1:13">
      <c r="A180" s="9"/>
      <c r="B180" s="9"/>
      <c r="C180" s="9"/>
      <c r="D180" s="9"/>
      <c r="E180" s="9"/>
      <c r="F180" s="9"/>
      <c r="G180" s="9"/>
      <c r="H180" s="9"/>
      <c r="I180" s="9"/>
      <c r="J180" s="9"/>
      <c r="K180" s="9"/>
      <c r="L180" s="9"/>
      <c r="M180" s="9"/>
    </row>
    <row r="181" spans="1:13">
      <c r="A181" s="9"/>
      <c r="B181" s="9"/>
      <c r="C181" s="9"/>
      <c r="D181" s="9"/>
      <c r="E181" s="9"/>
      <c r="F181" s="9"/>
      <c r="G181" s="9"/>
      <c r="H181" s="9"/>
      <c r="I181" s="9"/>
      <c r="J181" s="9"/>
      <c r="K181" s="9"/>
      <c r="L181" s="9"/>
      <c r="M181" s="9"/>
    </row>
    <row r="182" spans="1:13">
      <c r="A182" s="9"/>
      <c r="B182" s="9"/>
      <c r="C182" s="9"/>
      <c r="D182" s="9"/>
      <c r="E182" s="9"/>
      <c r="F182" s="9"/>
      <c r="G182" s="9"/>
      <c r="H182" s="9"/>
      <c r="I182" s="9"/>
      <c r="J182" s="9"/>
      <c r="K182" s="9"/>
      <c r="L182" s="9"/>
      <c r="M182" s="9"/>
    </row>
    <row r="183" spans="1:13">
      <c r="A183" s="9"/>
      <c r="B183" s="9"/>
      <c r="C183" s="9"/>
      <c r="D183" s="9"/>
      <c r="E183" s="9"/>
      <c r="F183" s="9"/>
      <c r="G183" s="9"/>
      <c r="H183" s="9"/>
      <c r="I183" s="9"/>
      <c r="J183" s="9"/>
      <c r="K183" s="9"/>
      <c r="L183" s="9"/>
      <c r="M183" s="9"/>
    </row>
    <row r="184" spans="1:13">
      <c r="A184" s="9"/>
      <c r="B184" s="9"/>
      <c r="C184" s="9"/>
      <c r="D184" s="9"/>
      <c r="E184" s="9"/>
      <c r="F184" s="9"/>
      <c r="G184" s="9"/>
      <c r="H184" s="9"/>
      <c r="I184" s="9"/>
      <c r="J184" s="9"/>
      <c r="K184" s="9"/>
      <c r="L184" s="9"/>
      <c r="M184" s="9"/>
    </row>
    <row r="185" spans="1:13">
      <c r="A185" s="9"/>
      <c r="B185" s="9"/>
      <c r="C185" s="9"/>
      <c r="D185" s="9"/>
      <c r="E185" s="9"/>
      <c r="F185" s="9"/>
      <c r="G185" s="9"/>
      <c r="H185" s="9"/>
      <c r="I185" s="9"/>
      <c r="J185" s="9"/>
      <c r="K185" s="9"/>
      <c r="L185" s="9"/>
      <c r="M185" s="9"/>
    </row>
    <row r="186" spans="1:13">
      <c r="A186" s="9"/>
      <c r="B186" s="9"/>
      <c r="C186" s="9"/>
      <c r="D186" s="9"/>
      <c r="E186" s="9"/>
      <c r="F186" s="9"/>
      <c r="G186" s="9"/>
      <c r="H186" s="9"/>
      <c r="I186" s="9"/>
      <c r="J186" s="9"/>
      <c r="K186" s="9"/>
      <c r="L186" s="9"/>
      <c r="M186" s="9"/>
    </row>
    <row r="187" spans="1:13">
      <c r="A187" s="9"/>
      <c r="B187" s="9"/>
      <c r="C187" s="9"/>
      <c r="D187" s="9"/>
      <c r="E187" s="9"/>
      <c r="F187" s="9"/>
      <c r="G187" s="9"/>
      <c r="H187" s="9"/>
      <c r="I187" s="9"/>
      <c r="J187" s="9"/>
      <c r="K187" s="9"/>
      <c r="L187" s="9"/>
      <c r="M187" s="9"/>
    </row>
    <row r="188" spans="1:13">
      <c r="A188" s="9"/>
      <c r="B188" s="9"/>
      <c r="C188" s="9"/>
      <c r="D188" s="9"/>
      <c r="E188" s="9"/>
      <c r="F188" s="9"/>
      <c r="G188" s="9"/>
      <c r="H188" s="9"/>
      <c r="I188" s="9"/>
      <c r="J188" s="9"/>
      <c r="K188" s="9"/>
      <c r="L188" s="9"/>
      <c r="M188" s="9"/>
    </row>
    <row r="189" spans="1:13">
      <c r="A189" s="9"/>
      <c r="B189" s="9"/>
      <c r="C189" s="9"/>
      <c r="D189" s="9"/>
      <c r="E189" s="9"/>
      <c r="F189" s="9"/>
      <c r="G189" s="9"/>
      <c r="H189" s="9"/>
      <c r="I189" s="9"/>
      <c r="J189" s="9"/>
      <c r="K189" s="9"/>
      <c r="L189" s="9"/>
      <c r="M189" s="9"/>
    </row>
    <row r="190" spans="1:13">
      <c r="A190" s="9"/>
      <c r="B190" s="9"/>
      <c r="C190" s="9"/>
      <c r="D190" s="9"/>
      <c r="E190" s="9"/>
      <c r="F190" s="9"/>
      <c r="G190" s="9"/>
      <c r="H190" s="9"/>
      <c r="I190" s="9"/>
      <c r="J190" s="9"/>
      <c r="K190" s="9"/>
      <c r="L190" s="9"/>
      <c r="M190" s="9"/>
    </row>
    <row r="191" spans="1:13">
      <c r="A191" s="9"/>
      <c r="B191" s="9"/>
      <c r="C191" s="9"/>
      <c r="D191" s="9"/>
      <c r="E191" s="9"/>
      <c r="F191" s="9"/>
      <c r="G191" s="9"/>
      <c r="H191" s="9"/>
      <c r="I191" s="9"/>
      <c r="J191" s="9"/>
      <c r="K191" s="9"/>
      <c r="L191" s="9"/>
      <c r="M191" s="9"/>
    </row>
    <row r="192" spans="1:13">
      <c r="A192" s="9"/>
      <c r="B192" s="9"/>
      <c r="C192" s="9"/>
      <c r="D192" s="9"/>
      <c r="E192" s="9"/>
      <c r="F192" s="9"/>
      <c r="G192" s="9"/>
      <c r="H192" s="9"/>
      <c r="I192" s="9"/>
      <c r="J192" s="9"/>
      <c r="K192" s="9"/>
      <c r="L192" s="9"/>
      <c r="M192" s="9"/>
    </row>
    <row r="193" spans="1:13">
      <c r="A193" s="9"/>
      <c r="B193" s="9"/>
      <c r="C193" s="9"/>
      <c r="D193" s="9"/>
      <c r="E193" s="9"/>
      <c r="F193" s="9"/>
      <c r="G193" s="9"/>
      <c r="H193" s="9"/>
      <c r="I193" s="9"/>
      <c r="J193" s="9"/>
      <c r="K193" s="9"/>
      <c r="L193" s="9"/>
      <c r="M193" s="9"/>
    </row>
    <row r="194" spans="1:13">
      <c r="A194" s="9"/>
      <c r="B194" s="9"/>
      <c r="C194" s="9"/>
      <c r="D194" s="9"/>
      <c r="E194" s="9"/>
      <c r="F194" s="9"/>
      <c r="G194" s="9"/>
      <c r="H194" s="9"/>
      <c r="I194" s="9"/>
      <c r="J194" s="9"/>
      <c r="K194" s="9"/>
      <c r="L194" s="9"/>
      <c r="M194" s="9"/>
    </row>
    <row r="195" spans="1:13">
      <c r="A195" s="9"/>
      <c r="B195" s="9"/>
      <c r="C195" s="9"/>
      <c r="D195" s="9"/>
      <c r="E195" s="9"/>
      <c r="F195" s="9"/>
      <c r="G195" s="9"/>
      <c r="H195" s="9"/>
      <c r="I195" s="9"/>
      <c r="J195" s="9"/>
      <c r="K195" s="9"/>
      <c r="L195" s="9"/>
      <c r="M195" s="9"/>
    </row>
    <row r="196" spans="1:13">
      <c r="A196" s="9"/>
      <c r="B196" s="9"/>
      <c r="C196" s="9"/>
      <c r="D196" s="9"/>
      <c r="E196" s="9"/>
      <c r="F196" s="9"/>
      <c r="G196" s="9"/>
      <c r="H196" s="9"/>
      <c r="I196" s="9"/>
      <c r="J196" s="9"/>
      <c r="K196" s="9"/>
      <c r="L196" s="9"/>
      <c r="M196" s="9"/>
    </row>
    <row r="197" spans="1:13">
      <c r="A197" s="9"/>
      <c r="B197" s="9"/>
      <c r="C197" s="9"/>
      <c r="D197" s="9"/>
      <c r="E197" s="9"/>
      <c r="F197" s="9"/>
      <c r="G197" s="9"/>
      <c r="H197" s="9"/>
      <c r="I197" s="9"/>
      <c r="J197" s="9"/>
      <c r="K197" s="9"/>
      <c r="L197" s="9"/>
      <c r="M197" s="9"/>
    </row>
    <row r="198" spans="1:13">
      <c r="A198" s="9"/>
      <c r="B198" s="9"/>
      <c r="C198" s="9"/>
      <c r="D198" s="9"/>
      <c r="E198" s="9"/>
      <c r="F198" s="9"/>
      <c r="G198" s="9"/>
      <c r="H198" s="9"/>
      <c r="I198" s="9"/>
      <c r="J198" s="9"/>
      <c r="K198" s="9"/>
      <c r="L198" s="9"/>
      <c r="M198" s="9"/>
    </row>
    <row r="199" spans="1:13">
      <c r="A199" s="9"/>
      <c r="B199" s="9"/>
      <c r="C199" s="9"/>
      <c r="D199" s="9"/>
      <c r="E199" s="9"/>
      <c r="F199" s="9"/>
      <c r="G199" s="9"/>
      <c r="H199" s="9"/>
      <c r="I199" s="9"/>
      <c r="J199" s="9"/>
      <c r="K199" s="9"/>
      <c r="L199" s="9"/>
      <c r="M199" s="9"/>
    </row>
    <row r="200" spans="1:13">
      <c r="A200" s="9"/>
      <c r="B200" s="9"/>
      <c r="C200" s="9"/>
      <c r="D200" s="9"/>
      <c r="E200" s="9"/>
      <c r="F200" s="9"/>
      <c r="G200" s="9"/>
      <c r="H200" s="9"/>
      <c r="I200" s="9"/>
      <c r="J200" s="9"/>
      <c r="K200" s="9"/>
      <c r="L200" s="9"/>
      <c r="M200" s="9"/>
    </row>
    <row r="201" spans="1:13">
      <c r="A201" s="9"/>
      <c r="B201" s="9"/>
      <c r="C201" s="9"/>
      <c r="D201" s="9"/>
      <c r="E201" s="9"/>
      <c r="F201" s="9"/>
      <c r="G201" s="9"/>
      <c r="H201" s="9"/>
      <c r="I201" s="9"/>
      <c r="J201" s="9"/>
      <c r="K201" s="9"/>
      <c r="L201" s="9"/>
      <c r="M201" s="9"/>
    </row>
    <row r="202" spans="1:13">
      <c r="A202" s="9"/>
      <c r="B202" s="9"/>
      <c r="C202" s="9"/>
      <c r="D202" s="9"/>
      <c r="E202" s="9"/>
      <c r="F202" s="9"/>
      <c r="G202" s="9"/>
      <c r="H202" s="9"/>
      <c r="I202" s="9"/>
      <c r="J202" s="9"/>
      <c r="K202" s="9"/>
      <c r="L202" s="9"/>
      <c r="M202" s="9"/>
    </row>
    <row r="203" spans="1:13">
      <c r="A203" s="9"/>
      <c r="B203" s="9"/>
      <c r="C203" s="9"/>
      <c r="D203" s="9"/>
      <c r="E203" s="9"/>
      <c r="F203" s="9"/>
      <c r="G203" s="9"/>
      <c r="H203" s="9"/>
      <c r="I203" s="9"/>
      <c r="J203" s="9"/>
      <c r="K203" s="9"/>
      <c r="L203" s="9"/>
      <c r="M203" s="9"/>
    </row>
    <row r="204" spans="1:13">
      <c r="A204" s="9"/>
      <c r="B204" s="9"/>
      <c r="C204" s="9"/>
      <c r="D204" s="9"/>
      <c r="E204" s="9"/>
      <c r="F204" s="9"/>
      <c r="G204" s="9"/>
      <c r="H204" s="9"/>
      <c r="I204" s="9"/>
      <c r="J204" s="9"/>
      <c r="K204" s="9"/>
      <c r="L204" s="9"/>
      <c r="M204" s="9"/>
    </row>
    <row r="205" spans="1:13">
      <c r="A205" s="9"/>
      <c r="B205" s="9"/>
      <c r="C205" s="9"/>
      <c r="D205" s="9"/>
      <c r="E205" s="9"/>
      <c r="F205" s="9"/>
      <c r="G205" s="9"/>
      <c r="H205" s="9"/>
      <c r="I205" s="9"/>
      <c r="J205" s="9"/>
      <c r="K205" s="9"/>
      <c r="L205" s="9"/>
      <c r="M205" s="9"/>
    </row>
    <row r="206" spans="1:13">
      <c r="A206" s="9"/>
      <c r="B206" s="9"/>
      <c r="C206" s="9"/>
      <c r="D206" s="9"/>
      <c r="E206" s="9"/>
      <c r="F206" s="9"/>
      <c r="G206" s="9"/>
      <c r="H206" s="9"/>
      <c r="I206" s="9"/>
      <c r="J206" s="9"/>
      <c r="K206" s="9"/>
      <c r="L206" s="9"/>
      <c r="M206" s="9"/>
    </row>
    <row r="207" spans="1:13">
      <c r="A207" s="9"/>
      <c r="B207" s="9"/>
      <c r="C207" s="9"/>
      <c r="D207" s="9"/>
      <c r="E207" s="9"/>
      <c r="F207" s="9"/>
      <c r="G207" s="9"/>
      <c r="H207" s="9"/>
      <c r="I207" s="9"/>
      <c r="J207" s="9"/>
      <c r="K207" s="9"/>
      <c r="L207" s="9"/>
      <c r="M207" s="9"/>
    </row>
    <row r="208" spans="1:13">
      <c r="A208" s="9"/>
      <c r="B208" s="9"/>
      <c r="C208" s="9"/>
      <c r="D208" s="9"/>
      <c r="E208" s="9"/>
      <c r="F208" s="9"/>
      <c r="G208" s="9"/>
      <c r="H208" s="9"/>
      <c r="I208" s="9"/>
      <c r="J208" s="9"/>
      <c r="K208" s="9"/>
      <c r="L208" s="9"/>
      <c r="M208" s="9"/>
    </row>
    <row r="209" spans="1:13">
      <c r="A209" s="9"/>
      <c r="B209" s="9"/>
      <c r="C209" s="9"/>
      <c r="D209" s="9"/>
      <c r="E209" s="9"/>
      <c r="F209" s="9"/>
      <c r="G209" s="9"/>
      <c r="H209" s="9"/>
      <c r="I209" s="9"/>
      <c r="J209" s="9"/>
      <c r="K209" s="9"/>
      <c r="L209" s="9"/>
      <c r="M209" s="9"/>
    </row>
    <row r="210" spans="1:13">
      <c r="A210" s="9"/>
      <c r="B210" s="9"/>
      <c r="C210" s="9"/>
      <c r="D210" s="9"/>
      <c r="E210" s="9"/>
      <c r="F210" s="9"/>
      <c r="G210" s="9"/>
      <c r="H210" s="9"/>
      <c r="I210" s="9"/>
      <c r="J210" s="9"/>
      <c r="K210" s="9"/>
      <c r="L210" s="9"/>
      <c r="M210" s="9"/>
    </row>
    <row r="211" spans="1:13">
      <c r="A211" s="9"/>
      <c r="B211" s="9"/>
      <c r="C211" s="9"/>
      <c r="D211" s="9"/>
      <c r="E211" s="9"/>
      <c r="F211" s="9"/>
      <c r="G211" s="9"/>
      <c r="H211" s="9"/>
      <c r="I211" s="9"/>
      <c r="J211" s="9"/>
      <c r="K211" s="9"/>
      <c r="L211" s="9"/>
      <c r="M211" s="9"/>
    </row>
    <row r="212" spans="1:13">
      <c r="A212" s="9"/>
      <c r="B212" s="9"/>
      <c r="C212" s="9"/>
      <c r="D212" s="9"/>
      <c r="E212" s="9"/>
      <c r="F212" s="9"/>
      <c r="G212" s="9"/>
      <c r="H212" s="9"/>
      <c r="I212" s="9"/>
      <c r="J212" s="9"/>
      <c r="K212" s="9"/>
      <c r="L212" s="9"/>
      <c r="M212" s="9"/>
    </row>
    <row r="213" spans="1:13">
      <c r="A213" s="9"/>
      <c r="B213" s="9"/>
      <c r="C213" s="9"/>
      <c r="D213" s="9"/>
      <c r="E213" s="9"/>
      <c r="F213" s="9"/>
      <c r="G213" s="9"/>
      <c r="H213" s="9"/>
      <c r="I213" s="9"/>
      <c r="J213" s="9"/>
      <c r="K213" s="9"/>
      <c r="L213" s="9"/>
      <c r="M213" s="9"/>
    </row>
    <row r="214" spans="1:13">
      <c r="A214" s="9"/>
      <c r="B214" s="9"/>
      <c r="C214" s="9"/>
      <c r="D214" s="9"/>
      <c r="E214" s="9"/>
      <c r="F214" s="9"/>
      <c r="G214" s="9"/>
      <c r="H214" s="9"/>
      <c r="I214" s="9"/>
      <c r="J214" s="9"/>
      <c r="K214" s="9"/>
      <c r="L214" s="9"/>
      <c r="M214" s="9"/>
    </row>
    <row r="215" spans="1:13">
      <c r="A215" s="9"/>
      <c r="B215" s="9"/>
      <c r="C215" s="9"/>
      <c r="D215" s="9"/>
      <c r="E215" s="9"/>
      <c r="F215" s="9"/>
      <c r="G215" s="9"/>
      <c r="H215" s="9"/>
      <c r="I215" s="9"/>
      <c r="J215" s="9"/>
      <c r="K215" s="9"/>
      <c r="L215" s="9"/>
      <c r="M215" s="9"/>
    </row>
    <row r="216" spans="1:13">
      <c r="A216" s="9"/>
      <c r="B216" s="9"/>
      <c r="C216" s="9"/>
      <c r="D216" s="9"/>
      <c r="E216" s="9"/>
      <c r="F216" s="9"/>
      <c r="G216" s="9"/>
      <c r="H216" s="9"/>
      <c r="I216" s="9"/>
      <c r="J216" s="9"/>
      <c r="K216" s="9"/>
      <c r="L216" s="9"/>
      <c r="M216" s="9"/>
    </row>
    <row r="217" spans="1:13">
      <c r="A217" s="9"/>
      <c r="B217" s="9"/>
      <c r="C217" s="9"/>
      <c r="D217" s="9"/>
      <c r="E217" s="9"/>
      <c r="F217" s="9"/>
      <c r="G217" s="9"/>
      <c r="H217" s="9"/>
      <c r="I217" s="9"/>
      <c r="J217" s="9"/>
      <c r="K217" s="9"/>
      <c r="L217" s="9"/>
      <c r="M217" s="9"/>
    </row>
    <row r="218" spans="1:13">
      <c r="A218" s="9"/>
      <c r="B218" s="9"/>
      <c r="C218" s="9"/>
      <c r="D218" s="9"/>
      <c r="E218" s="9"/>
      <c r="F218" s="9"/>
      <c r="G218" s="9"/>
      <c r="H218" s="9"/>
      <c r="I218" s="9"/>
      <c r="J218" s="9"/>
      <c r="K218" s="9"/>
      <c r="L218" s="9"/>
      <c r="M218" s="9"/>
    </row>
    <row r="219" spans="1:13">
      <c r="A219" s="9"/>
      <c r="B219" s="9"/>
      <c r="C219" s="9"/>
      <c r="D219" s="9"/>
      <c r="E219" s="9"/>
      <c r="F219" s="9"/>
      <c r="G219" s="9"/>
      <c r="H219" s="9"/>
      <c r="I219" s="9"/>
      <c r="J219" s="9"/>
      <c r="K219" s="9"/>
      <c r="L219" s="9"/>
      <c r="M219" s="9"/>
    </row>
    <row r="220" spans="1:13">
      <c r="A220" s="9"/>
      <c r="B220" s="9"/>
      <c r="C220" s="9"/>
      <c r="D220" s="9"/>
      <c r="E220" s="9"/>
      <c r="F220" s="9"/>
      <c r="G220" s="9"/>
      <c r="H220" s="9"/>
      <c r="I220" s="9"/>
      <c r="J220" s="9"/>
      <c r="K220" s="9"/>
      <c r="L220" s="9"/>
      <c r="M220" s="9"/>
    </row>
    <row r="221" spans="1:13">
      <c r="A221" s="9"/>
      <c r="B221" s="9"/>
      <c r="C221" s="9"/>
      <c r="D221" s="9"/>
      <c r="E221" s="9"/>
      <c r="F221" s="9"/>
      <c r="G221" s="9"/>
      <c r="H221" s="9"/>
      <c r="I221" s="9"/>
      <c r="J221" s="9"/>
      <c r="K221" s="9"/>
      <c r="L221" s="9"/>
      <c r="M221" s="9"/>
    </row>
    <row r="222" spans="1:13">
      <c r="A222" s="9"/>
      <c r="B222" s="9"/>
      <c r="C222" s="9"/>
      <c r="D222" s="9"/>
      <c r="E222" s="9"/>
      <c r="F222" s="9"/>
      <c r="G222" s="9"/>
      <c r="H222" s="9"/>
      <c r="I222" s="9"/>
      <c r="J222" s="9"/>
      <c r="K222" s="9"/>
      <c r="L222" s="9"/>
      <c r="M222" s="9"/>
    </row>
    <row r="223" spans="1:13">
      <c r="A223" s="9"/>
      <c r="B223" s="9"/>
      <c r="C223" s="9"/>
      <c r="D223" s="9"/>
      <c r="E223" s="9"/>
      <c r="F223" s="9"/>
      <c r="G223" s="9"/>
      <c r="H223" s="9"/>
      <c r="I223" s="9"/>
      <c r="J223" s="9"/>
      <c r="K223" s="9"/>
      <c r="L223" s="9"/>
      <c r="M223" s="9"/>
    </row>
    <row r="224" spans="1:13">
      <c r="A224" s="9"/>
      <c r="B224" s="9"/>
      <c r="C224" s="9"/>
      <c r="D224" s="9"/>
      <c r="E224" s="9"/>
      <c r="F224" s="9"/>
      <c r="G224" s="9"/>
      <c r="H224" s="9"/>
      <c r="I224" s="9"/>
      <c r="J224" s="9"/>
      <c r="K224" s="9"/>
      <c r="L224" s="9"/>
      <c r="M224" s="9"/>
    </row>
    <row r="225" spans="1:13">
      <c r="A225" s="9"/>
      <c r="B225" s="9"/>
      <c r="C225" s="9"/>
      <c r="D225" s="9"/>
      <c r="E225" s="9"/>
      <c r="F225" s="9"/>
      <c r="G225" s="9"/>
      <c r="H225" s="9"/>
      <c r="I225" s="9"/>
      <c r="J225" s="9"/>
      <c r="K225" s="9"/>
      <c r="L225" s="9"/>
      <c r="M225" s="9"/>
    </row>
    <row r="226" spans="1:13">
      <c r="A226" s="9"/>
      <c r="B226" s="9"/>
      <c r="C226" s="9"/>
      <c r="D226" s="9"/>
      <c r="E226" s="9"/>
      <c r="F226" s="9"/>
      <c r="G226" s="9"/>
      <c r="H226" s="9"/>
      <c r="I226" s="9"/>
      <c r="J226" s="9"/>
      <c r="K226" s="9"/>
      <c r="L226" s="9"/>
      <c r="M226" s="9"/>
    </row>
    <row r="227" spans="1:13">
      <c r="A227" s="9"/>
      <c r="B227" s="9"/>
      <c r="C227" s="9"/>
      <c r="D227" s="9"/>
      <c r="E227" s="9"/>
      <c r="F227" s="9"/>
      <c r="G227" s="9"/>
      <c r="H227" s="9"/>
      <c r="I227" s="9"/>
      <c r="J227" s="9"/>
      <c r="K227" s="9"/>
      <c r="L227" s="9"/>
      <c r="M227" s="9"/>
    </row>
    <row r="228" spans="1:13">
      <c r="A228" s="9"/>
      <c r="B228" s="9"/>
      <c r="C228" s="9"/>
      <c r="D228" s="9"/>
      <c r="E228" s="9"/>
      <c r="F228" s="9"/>
      <c r="G228" s="9"/>
      <c r="H228" s="9"/>
      <c r="I228" s="9"/>
      <c r="J228" s="9"/>
      <c r="K228" s="9"/>
      <c r="L228" s="9"/>
      <c r="M228" s="9"/>
    </row>
    <row r="229" spans="1:13">
      <c r="A229" s="9"/>
      <c r="B229" s="9"/>
      <c r="C229" s="9"/>
      <c r="D229" s="9"/>
      <c r="E229" s="9"/>
      <c r="F229" s="9"/>
      <c r="G229" s="9"/>
      <c r="H229" s="9"/>
      <c r="I229" s="9"/>
      <c r="J229" s="9"/>
      <c r="K229" s="9"/>
      <c r="L229" s="9"/>
      <c r="M229" s="9"/>
    </row>
    <row r="230" spans="1:13">
      <c r="A230" s="9"/>
      <c r="B230" s="9"/>
      <c r="C230" s="9"/>
      <c r="D230" s="9"/>
      <c r="E230" s="9"/>
      <c r="F230" s="9"/>
      <c r="G230" s="9"/>
      <c r="H230" s="9"/>
      <c r="I230" s="9"/>
      <c r="J230" s="9"/>
      <c r="K230" s="9"/>
      <c r="L230" s="9"/>
      <c r="M230" s="9"/>
    </row>
    <row r="231" spans="1:13">
      <c r="A231" s="9"/>
      <c r="B231" s="9"/>
      <c r="C231" s="9"/>
      <c r="D231" s="9"/>
      <c r="E231" s="9"/>
      <c r="F231" s="9"/>
      <c r="G231" s="9"/>
      <c r="H231" s="9"/>
      <c r="I231" s="9"/>
      <c r="J231" s="9"/>
      <c r="K231" s="9"/>
      <c r="L231" s="9"/>
      <c r="M231" s="9"/>
    </row>
    <row r="232" spans="1:13">
      <c r="A232" s="9"/>
      <c r="B232" s="9"/>
      <c r="C232" s="9"/>
      <c r="D232" s="9"/>
      <c r="E232" s="9"/>
      <c r="F232" s="9"/>
      <c r="G232" s="9"/>
      <c r="H232" s="9"/>
      <c r="I232" s="9"/>
      <c r="J232" s="9"/>
      <c r="K232" s="9"/>
      <c r="L232" s="9"/>
      <c r="M232" s="9"/>
    </row>
    <row r="233" spans="1:13">
      <c r="A233" s="9"/>
      <c r="B233" s="9"/>
      <c r="C233" s="9"/>
      <c r="D233" s="9"/>
      <c r="E233" s="9"/>
      <c r="F233" s="9"/>
      <c r="G233" s="9"/>
      <c r="H233" s="9"/>
      <c r="I233" s="9"/>
      <c r="J233" s="9"/>
      <c r="K233" s="9"/>
      <c r="L233" s="9"/>
      <c r="M233" s="9"/>
    </row>
    <row r="234" spans="1:13">
      <c r="A234" s="9"/>
      <c r="B234" s="9"/>
      <c r="C234" s="9"/>
      <c r="D234" s="9"/>
      <c r="E234" s="9"/>
      <c r="F234" s="9"/>
      <c r="G234" s="9"/>
      <c r="H234" s="9"/>
      <c r="I234" s="9"/>
      <c r="J234" s="9"/>
      <c r="K234" s="9"/>
      <c r="L234" s="9"/>
      <c r="M234" s="9"/>
    </row>
    <row r="235" spans="1:13">
      <c r="A235" s="9"/>
      <c r="B235" s="9"/>
      <c r="C235" s="9"/>
      <c r="D235" s="9"/>
      <c r="E235" s="9"/>
      <c r="F235" s="9"/>
      <c r="G235" s="9"/>
      <c r="H235" s="9"/>
      <c r="I235" s="9"/>
      <c r="J235" s="9"/>
      <c r="K235" s="9"/>
      <c r="L235" s="9"/>
      <c r="M235" s="9"/>
    </row>
    <row r="236" spans="1:13">
      <c r="A236" s="9"/>
      <c r="B236" s="9"/>
      <c r="C236" s="9"/>
      <c r="D236" s="9"/>
      <c r="E236" s="9"/>
      <c r="F236" s="9"/>
      <c r="G236" s="9"/>
      <c r="H236" s="9"/>
      <c r="I236" s="9"/>
      <c r="J236" s="9"/>
      <c r="K236" s="9"/>
      <c r="L236" s="9"/>
      <c r="M236" s="9"/>
    </row>
    <row r="237" spans="1:13">
      <c r="A237" s="9"/>
      <c r="B237" s="9"/>
      <c r="C237" s="9"/>
      <c r="D237" s="9"/>
      <c r="E237" s="9"/>
      <c r="F237" s="9"/>
      <c r="G237" s="9"/>
      <c r="H237" s="9"/>
      <c r="I237" s="9"/>
      <c r="J237" s="9"/>
      <c r="K237" s="9"/>
      <c r="L237" s="9"/>
      <c r="M237" s="9"/>
    </row>
    <row r="238" spans="1:13">
      <c r="A238" s="9"/>
      <c r="B238" s="9"/>
      <c r="C238" s="9"/>
      <c r="D238" s="9"/>
      <c r="E238" s="9"/>
      <c r="F238" s="9"/>
      <c r="G238" s="9"/>
      <c r="H238" s="9"/>
      <c r="I238" s="9"/>
      <c r="J238" s="9"/>
      <c r="K238" s="9"/>
      <c r="L238" s="9"/>
      <c r="M238" s="9"/>
    </row>
    <row r="239" spans="1:13">
      <c r="A239" s="9"/>
      <c r="B239" s="9"/>
      <c r="C239" s="9"/>
      <c r="D239" s="9"/>
      <c r="E239" s="9"/>
      <c r="F239" s="9"/>
      <c r="G239" s="9"/>
      <c r="H239" s="9"/>
      <c r="I239" s="9"/>
      <c r="J239" s="9"/>
      <c r="K239" s="9"/>
      <c r="L239" s="9"/>
      <c r="M239" s="9"/>
    </row>
    <row r="240" spans="1:13">
      <c r="A240" s="9"/>
      <c r="B240" s="9"/>
      <c r="C240" s="9"/>
      <c r="D240" s="9"/>
      <c r="E240" s="9"/>
      <c r="F240" s="9"/>
      <c r="G240" s="9"/>
      <c r="H240" s="9"/>
      <c r="I240" s="9"/>
      <c r="J240" s="9"/>
      <c r="K240" s="9"/>
      <c r="L240" s="9"/>
      <c r="M240" s="9"/>
    </row>
    <row r="241" spans="1:13">
      <c r="A241" s="9"/>
      <c r="B241" s="9"/>
      <c r="C241" s="9"/>
      <c r="D241" s="9"/>
      <c r="E241" s="9"/>
      <c r="F241" s="9"/>
      <c r="G241" s="9"/>
      <c r="H241" s="9"/>
      <c r="I241" s="9"/>
      <c r="J241" s="9"/>
      <c r="K241" s="9"/>
      <c r="L241" s="9"/>
      <c r="M241" s="9"/>
    </row>
    <row r="242" spans="1:13">
      <c r="A242" s="9"/>
      <c r="B242" s="9"/>
      <c r="C242" s="9"/>
      <c r="D242" s="9"/>
      <c r="E242" s="9"/>
      <c r="F242" s="9"/>
      <c r="G242" s="9"/>
      <c r="H242" s="9"/>
      <c r="I242" s="9"/>
      <c r="J242" s="9"/>
      <c r="K242" s="9"/>
      <c r="L242" s="9"/>
      <c r="M242" s="9"/>
    </row>
    <row r="243" spans="1:13">
      <c r="A243" s="9"/>
      <c r="B243" s="9"/>
      <c r="C243" s="9"/>
      <c r="D243" s="9"/>
      <c r="E243" s="9"/>
      <c r="F243" s="9"/>
      <c r="G243" s="9"/>
      <c r="H243" s="9"/>
      <c r="I243" s="9"/>
      <c r="J243" s="9"/>
      <c r="K243" s="9"/>
      <c r="L243" s="9"/>
      <c r="M243" s="9"/>
    </row>
    <row r="244" spans="1:13">
      <c r="A244" s="9"/>
      <c r="B244" s="9"/>
      <c r="C244" s="9"/>
      <c r="D244" s="9"/>
      <c r="E244" s="9"/>
      <c r="F244" s="9"/>
      <c r="G244" s="9"/>
      <c r="H244" s="9"/>
      <c r="I244" s="9"/>
      <c r="J244" s="9"/>
      <c r="K244" s="9"/>
      <c r="L244" s="9"/>
      <c r="M244" s="9"/>
    </row>
    <row r="245" spans="1:13">
      <c r="A245" s="9"/>
      <c r="B245" s="9"/>
      <c r="C245" s="9"/>
      <c r="D245" s="9"/>
      <c r="E245" s="9"/>
      <c r="F245" s="9"/>
      <c r="G245" s="9"/>
      <c r="H245" s="9"/>
      <c r="I245" s="9"/>
      <c r="J245" s="9"/>
      <c r="K245" s="9"/>
      <c r="L245" s="9"/>
      <c r="M245" s="9"/>
    </row>
    <row r="246" spans="1:13">
      <c r="A246" s="9"/>
      <c r="B246" s="9"/>
      <c r="C246" s="9"/>
      <c r="D246" s="9"/>
      <c r="E246" s="9"/>
      <c r="F246" s="9"/>
      <c r="G246" s="9"/>
      <c r="H246" s="9"/>
      <c r="I246" s="9"/>
      <c r="J246" s="9"/>
      <c r="K246" s="9"/>
      <c r="L246" s="9"/>
      <c r="M246" s="9"/>
    </row>
    <row r="247" spans="1:13">
      <c r="A247" s="9"/>
      <c r="B247" s="9"/>
      <c r="C247" s="9"/>
      <c r="D247" s="9"/>
      <c r="E247" s="9"/>
      <c r="F247" s="9"/>
      <c r="G247" s="9"/>
      <c r="H247" s="9"/>
      <c r="I247" s="9"/>
      <c r="J247" s="9"/>
      <c r="K247" s="9"/>
      <c r="L247" s="9"/>
      <c r="M247" s="9"/>
    </row>
    <row r="248" spans="1:13">
      <c r="A248" s="9"/>
      <c r="B248" s="9"/>
      <c r="C248" s="9"/>
      <c r="D248" s="9"/>
      <c r="E248" s="9"/>
      <c r="F248" s="9"/>
      <c r="G248" s="9"/>
      <c r="H248" s="9"/>
      <c r="I248" s="9"/>
      <c r="J248" s="9"/>
      <c r="K248" s="9"/>
      <c r="L248" s="9"/>
      <c r="M248" s="9"/>
    </row>
    <row r="249" spans="1:13">
      <c r="A249" s="9"/>
      <c r="B249" s="9"/>
      <c r="C249" s="9"/>
      <c r="D249" s="9"/>
      <c r="E249" s="9"/>
      <c r="F249" s="9"/>
      <c r="G249" s="9"/>
      <c r="H249" s="9"/>
      <c r="I249" s="9"/>
      <c r="J249" s="9"/>
      <c r="K249" s="9"/>
      <c r="L249" s="9"/>
      <c r="M249" s="9"/>
    </row>
    <row r="250" spans="1:13">
      <c r="A250" s="9"/>
      <c r="B250" s="9"/>
      <c r="C250" s="9"/>
      <c r="D250" s="9"/>
      <c r="E250" s="9"/>
      <c r="F250" s="9"/>
      <c r="G250" s="9"/>
      <c r="H250" s="9"/>
      <c r="I250" s="9"/>
      <c r="J250" s="9"/>
      <c r="K250" s="9"/>
      <c r="L250" s="9"/>
      <c r="M250" s="9"/>
    </row>
    <row r="251" spans="1:13">
      <c r="A251" s="9"/>
      <c r="B251" s="9"/>
      <c r="C251" s="9"/>
      <c r="D251" s="9"/>
      <c r="E251" s="9"/>
      <c r="F251" s="9"/>
      <c r="G251" s="9"/>
      <c r="H251" s="9"/>
      <c r="I251" s="9"/>
      <c r="J251" s="9"/>
      <c r="K251" s="9"/>
      <c r="L251" s="9"/>
      <c r="M251" s="9"/>
    </row>
    <row r="252" spans="1:13">
      <c r="A252" s="9"/>
      <c r="B252" s="9"/>
      <c r="C252" s="9"/>
      <c r="D252" s="9"/>
      <c r="E252" s="9"/>
      <c r="F252" s="9"/>
      <c r="G252" s="9"/>
      <c r="H252" s="9"/>
      <c r="I252" s="9"/>
      <c r="J252" s="9"/>
      <c r="K252" s="9"/>
      <c r="L252" s="9"/>
      <c r="M252" s="9"/>
    </row>
    <row r="253" spans="1:13">
      <c r="A253" s="9"/>
      <c r="B253" s="9"/>
      <c r="C253" s="9"/>
      <c r="D253" s="9"/>
      <c r="E253" s="9"/>
      <c r="F253" s="9"/>
      <c r="G253" s="9"/>
      <c r="H253" s="9"/>
      <c r="I253" s="9"/>
      <c r="J253" s="9"/>
      <c r="K253" s="9"/>
      <c r="L253" s="9"/>
      <c r="M253" s="9"/>
    </row>
    <row r="254" spans="1:13">
      <c r="A254" s="9"/>
      <c r="B254" s="9"/>
      <c r="C254" s="9"/>
      <c r="D254" s="9"/>
      <c r="E254" s="9"/>
      <c r="F254" s="9"/>
      <c r="G254" s="9"/>
      <c r="H254" s="9"/>
      <c r="I254" s="9"/>
      <c r="J254" s="9"/>
      <c r="K254" s="9"/>
      <c r="L254" s="9"/>
      <c r="M254" s="9"/>
    </row>
    <row r="255" spans="1:13">
      <c r="A255" s="9"/>
      <c r="B255" s="9"/>
      <c r="C255" s="9"/>
      <c r="D255" s="9"/>
      <c r="E255" s="9"/>
      <c r="F255" s="9"/>
      <c r="G255" s="9"/>
      <c r="H255" s="9"/>
      <c r="I255" s="9"/>
      <c r="J255" s="9"/>
      <c r="K255" s="9"/>
      <c r="L255" s="9"/>
      <c r="M255" s="9"/>
    </row>
    <row r="256" spans="1:13">
      <c r="A256" s="9"/>
      <c r="B256" s="9"/>
      <c r="C256" s="9"/>
      <c r="D256" s="9"/>
      <c r="E256" s="9"/>
      <c r="F256" s="9"/>
      <c r="G256" s="9"/>
      <c r="H256" s="9"/>
      <c r="I256" s="9"/>
      <c r="J256" s="9"/>
      <c r="K256" s="9"/>
      <c r="L256" s="9"/>
      <c r="M256" s="9"/>
    </row>
    <row r="257" spans="1:13">
      <c r="A257" s="9"/>
      <c r="B257" s="9"/>
      <c r="C257" s="9"/>
      <c r="D257" s="9"/>
      <c r="E257" s="9"/>
      <c r="F257" s="9"/>
      <c r="G257" s="9"/>
      <c r="H257" s="9"/>
      <c r="I257" s="9"/>
      <c r="J257" s="9"/>
      <c r="K257" s="9"/>
      <c r="L257" s="9"/>
      <c r="M257" s="9"/>
    </row>
    <row r="258" spans="1:13">
      <c r="A258" s="9"/>
      <c r="B258" s="9"/>
      <c r="C258" s="9"/>
      <c r="D258" s="9"/>
      <c r="E258" s="9"/>
      <c r="F258" s="9"/>
      <c r="G258" s="9"/>
      <c r="H258" s="9"/>
      <c r="I258" s="9"/>
      <c r="J258" s="9"/>
      <c r="K258" s="9"/>
      <c r="L258" s="9"/>
      <c r="M258" s="9"/>
    </row>
    <row r="259" spans="1:13">
      <c r="A259" s="9"/>
      <c r="B259" s="9"/>
      <c r="C259" s="9"/>
      <c r="D259" s="9"/>
      <c r="E259" s="9"/>
      <c r="F259" s="9"/>
      <c r="G259" s="9"/>
      <c r="H259" s="9"/>
      <c r="I259" s="9"/>
      <c r="J259" s="9"/>
      <c r="K259" s="9"/>
      <c r="L259" s="9"/>
      <c r="M259" s="9"/>
    </row>
    <row r="260" spans="1:13">
      <c r="A260" s="9"/>
      <c r="B260" s="9"/>
      <c r="C260" s="9"/>
      <c r="D260" s="9"/>
      <c r="E260" s="9"/>
      <c r="F260" s="9"/>
      <c r="G260" s="9"/>
      <c r="H260" s="9"/>
      <c r="I260" s="9"/>
      <c r="J260" s="9"/>
      <c r="K260" s="9"/>
      <c r="L260" s="9"/>
      <c r="M260" s="9"/>
    </row>
    <row r="261" spans="1:13">
      <c r="A261" s="9"/>
      <c r="B261" s="9"/>
      <c r="C261" s="9"/>
      <c r="D261" s="9"/>
      <c r="E261" s="9"/>
      <c r="F261" s="9"/>
      <c r="G261" s="9"/>
      <c r="H261" s="9"/>
      <c r="I261" s="9"/>
      <c r="J261" s="9"/>
      <c r="K261" s="9"/>
      <c r="L261" s="9"/>
      <c r="M261" s="9"/>
    </row>
    <row r="262" spans="1:13">
      <c r="A262" s="9"/>
      <c r="B262" s="9"/>
      <c r="C262" s="9"/>
      <c r="D262" s="9"/>
      <c r="E262" s="9"/>
      <c r="F262" s="9"/>
      <c r="G262" s="9"/>
      <c r="H262" s="9"/>
      <c r="I262" s="9"/>
      <c r="J262" s="9"/>
      <c r="K262" s="9"/>
      <c r="L262" s="9"/>
      <c r="M262" s="9"/>
    </row>
    <row r="263" spans="1:13">
      <c r="A263" s="9"/>
      <c r="B263" s="9"/>
      <c r="C263" s="9"/>
      <c r="D263" s="9"/>
      <c r="E263" s="9"/>
      <c r="F263" s="9"/>
      <c r="G263" s="9"/>
      <c r="H263" s="9"/>
      <c r="I263" s="9"/>
      <c r="J263" s="9"/>
      <c r="K263" s="9"/>
      <c r="L263" s="9"/>
      <c r="M263" s="9"/>
    </row>
    <row r="264" spans="1:13">
      <c r="A264" s="9"/>
      <c r="B264" s="9"/>
      <c r="C264" s="9"/>
      <c r="D264" s="9"/>
      <c r="E264" s="9"/>
      <c r="F264" s="9"/>
      <c r="G264" s="9"/>
      <c r="H264" s="9"/>
      <c r="I264" s="9"/>
      <c r="J264" s="9"/>
      <c r="K264" s="9"/>
      <c r="L264" s="9"/>
      <c r="M264" s="9"/>
    </row>
    <row r="265" spans="1:13">
      <c r="A265" s="9"/>
      <c r="B265" s="9"/>
      <c r="C265" s="9"/>
      <c r="D265" s="9"/>
      <c r="E265" s="9"/>
      <c r="F265" s="9"/>
      <c r="G265" s="9"/>
      <c r="H265" s="9"/>
      <c r="I265" s="9"/>
      <c r="J265" s="9"/>
      <c r="K265" s="9"/>
      <c r="L265" s="9"/>
      <c r="M265" s="9"/>
    </row>
    <row r="266" spans="1:13">
      <c r="A266" s="9"/>
      <c r="B266" s="9"/>
      <c r="C266" s="9"/>
      <c r="D266" s="9"/>
      <c r="E266" s="9"/>
      <c r="F266" s="9"/>
      <c r="G266" s="9"/>
      <c r="H266" s="9"/>
      <c r="I266" s="9"/>
      <c r="J266" s="9"/>
      <c r="K266" s="9"/>
      <c r="L266" s="9"/>
      <c r="M266" s="9"/>
    </row>
    <row r="267" spans="1:13">
      <c r="A267" s="9"/>
      <c r="B267" s="9"/>
      <c r="C267" s="9"/>
      <c r="D267" s="9"/>
      <c r="E267" s="9"/>
      <c r="F267" s="9"/>
      <c r="G267" s="9"/>
      <c r="H267" s="9"/>
      <c r="I267" s="9"/>
      <c r="J267" s="9"/>
      <c r="K267" s="9"/>
      <c r="L267" s="9"/>
      <c r="M267" s="9"/>
    </row>
    <row r="268" spans="1:13">
      <c r="A268" s="9"/>
      <c r="B268" s="9"/>
      <c r="C268" s="9"/>
      <c r="D268" s="9"/>
      <c r="E268" s="9"/>
      <c r="F268" s="9"/>
      <c r="G268" s="9"/>
      <c r="H268" s="9"/>
      <c r="I268" s="9"/>
      <c r="J268" s="9"/>
      <c r="K268" s="9"/>
      <c r="L268" s="9"/>
      <c r="M268" s="9"/>
    </row>
    <row r="269" spans="1:13">
      <c r="A269" s="9"/>
      <c r="B269" s="9"/>
      <c r="C269" s="9"/>
      <c r="D269" s="9"/>
      <c r="E269" s="9"/>
      <c r="F269" s="9"/>
      <c r="G269" s="9"/>
      <c r="H269" s="9"/>
      <c r="I269" s="9"/>
      <c r="J269" s="9"/>
      <c r="K269" s="9"/>
      <c r="L269" s="9"/>
      <c r="M269" s="9"/>
    </row>
    <row r="270" spans="1:13">
      <c r="A270" s="9"/>
      <c r="B270" s="9"/>
      <c r="C270" s="9"/>
      <c r="D270" s="9"/>
      <c r="E270" s="9"/>
      <c r="F270" s="9"/>
      <c r="G270" s="9"/>
      <c r="H270" s="9"/>
      <c r="I270" s="9"/>
      <c r="J270" s="9"/>
      <c r="K270" s="9"/>
      <c r="L270" s="9"/>
      <c r="M270" s="9"/>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sheetData>
  <sheetProtection algorithmName="SHA-512" hashValue="IDb8aUdhZwqfAC16CtuLIvrvftWo76IM7dEbjYBGvpEsWv3OSeRdbiGrDZNK8dU0u4Izz0dn2K8dJfSnOOtyAw==" saltValue="3IMXaNBzpW0a6Cw862jA1w==" spinCount="100000" sheet="1" objects="1" scenarios="1" selectLockedCells="1"/>
  <mergeCells count="6">
    <mergeCell ref="I16:I17"/>
    <mergeCell ref="F3:H3"/>
    <mergeCell ref="B4:E4"/>
    <mergeCell ref="B7:H7"/>
    <mergeCell ref="B29:D30"/>
    <mergeCell ref="B20:E23"/>
  </mergeCells>
  <conditionalFormatting sqref="B29:D30">
    <cfRule type="expression" dxfId="30" priority="1">
      <formula>"AND($H$26=""YES"",sum($H$28:$H$30)&gt;0)"</formula>
    </cfRule>
    <cfRule type="expression" dxfId="29" priority="2">
      <formula>"AND($H$26=""YES"",sum($H$28:$H$30)=0)"</formula>
    </cfRule>
  </conditionalFormatting>
  <conditionalFormatting sqref="B28:H30">
    <cfRule type="expression" dxfId="28" priority="4">
      <formula>OR($H$26="NO",$H$26="")</formula>
    </cfRule>
  </conditionalFormatting>
  <conditionalFormatting sqref="F43:F47">
    <cfRule type="expression" dxfId="27" priority="14" stopIfTrue="1">
      <formula>(#REF!="")</formula>
    </cfRule>
    <cfRule type="expression" dxfId="26" priority="15" stopIfTrue="1">
      <formula>OR(#REF!="ERROR: Rating must be in 0.5 star increment")</formula>
    </cfRule>
  </conditionalFormatting>
  <conditionalFormatting sqref="F48">
    <cfRule type="expression" dxfId="25" priority="12" stopIfTrue="1">
      <formula>(#REF!="")</formula>
    </cfRule>
    <cfRule type="expression" dxfId="24" priority="13" stopIfTrue="1">
      <formula>OR(#REF!="ERROR: Rating must be in 0.5 star increment")</formula>
    </cfRule>
  </conditionalFormatting>
  <conditionalFormatting sqref="F49 F38">
    <cfRule type="expression" dxfId="23" priority="18" stopIfTrue="1">
      <formula>OR(#REF!="ERROR: Rating must be in 0.5 star increment")</formula>
    </cfRule>
  </conditionalFormatting>
  <conditionalFormatting sqref="F49">
    <cfRule type="expression" dxfId="22" priority="16" stopIfTrue="1">
      <formula>(#REF!="")</formula>
    </cfRule>
  </conditionalFormatting>
  <conditionalFormatting sqref="H19:I21 H22 H23:I24 A25:I25 H27:I27">
    <cfRule type="expression" dxfId="21" priority="17" stopIfTrue="1">
      <formula>($B$20="ERROR: Percentage breakdown must total 100%")</formula>
    </cfRule>
  </conditionalFormatting>
  <dataValidations count="9">
    <dataValidation type="decimal" operator="greaterThanOrEqual" allowBlank="1" showInputMessage="1" showErrorMessage="1" errorTitle="Area Error" error="Please enter a positive decimal value." sqref="H17" xr:uid="{8812D788-0C96-4136-A971-26E4BD85A88A}">
      <formula1>0</formula1>
    </dataValidation>
    <dataValidation type="whole" operator="greaterThanOrEqual" allowBlank="1" showInputMessage="1" showErrorMessage="1" errorTitle="Occupancy Error" error="Please enter a positive integer value." sqref="H16" xr:uid="{6E7AA46D-5BB5-403D-8096-92C3AAEB29FC}">
      <formula1>0</formula1>
    </dataValidation>
    <dataValidation type="decimal" operator="greaterThanOrEqual" allowBlank="1" showInputMessage="1" showErrorMessage="1" errorTitle="Thermal Energy Error" error="Please enter a decimal value greater than or equal to 0." sqref="H28:I31" xr:uid="{9088D3D8-74D4-4D5E-9BD3-3BD6BD45537B}">
      <formula1>0</formula1>
    </dataValidation>
    <dataValidation type="decimal" operator="greaterThanOrEqual" allowBlank="1" showInputMessage="1" showErrorMessage="1" errorTitle="Energy Error" error="Please enter a decimal value greater than or equal to 0." sqref="A25:G25 H19:H25 I19:I21 I23:I25" xr:uid="{1932F5E8-F36D-4267-94FF-EE690152CD89}">
      <formula1>0</formula1>
    </dataValidation>
    <dataValidation type="decimal" operator="greaterThanOrEqual" allowBlank="1" showInputMessage="1" showErrorMessage="1" errorTitle="Area Error" error="Please enter a decimal value greater than or equal to 0." sqref="I15" xr:uid="{BE213E06-39CD-4B22-A985-0C34C15A480B}">
      <formula1>0</formula1>
    </dataValidation>
    <dataValidation type="decimal" allowBlank="1" showInputMessage="1" showErrorMessage="1" errorTitle="Hours Error" error="Please enter a value between 0 and 168." sqref="H14" xr:uid="{A863D77A-4B61-4E9E-9FE0-E0E655F9A6A2}">
      <formula1>0</formula1>
      <formula2>168</formula2>
    </dataValidation>
    <dataValidation type="decimal" allowBlank="1" showInputMessage="1" showErrorMessage="1" sqref="D8 D10" xr:uid="{90396BDC-612D-45A2-B66C-6957CB448F0C}">
      <formula1>0</formula1>
      <formula2>6</formula2>
    </dataValidation>
    <dataValidation type="list" showInputMessage="1" showErrorMessage="1" errorTitle="Error" error="Please select &quot;YES&quot; or &quot;NO&quot;" sqref="H26" xr:uid="{DCD0E5B0-1743-4387-9B4C-6BA266565D7D}">
      <formula1>"YES,NO"</formula1>
    </dataValidation>
    <dataValidation type="decimal" operator="greaterThan" allowBlank="1" showInputMessage="1" showErrorMessage="1" errorTitle="Area Error" error="Please enter a positive decimal value." sqref="H15" xr:uid="{5B0ACC14-498E-4E07-AC5E-909946D57345}">
      <formula1>0</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3A873-F524-4A6F-B855-FC54AC3A6E8D}">
  <dimension ref="A1:G33"/>
  <sheetViews>
    <sheetView workbookViewId="0">
      <selection activeCell="F3" sqref="F3"/>
    </sheetView>
  </sheetViews>
  <sheetFormatPr defaultRowHeight="12.75"/>
  <cols>
    <col min="1" max="1" width="10.5703125" bestFit="1" customWidth="1"/>
    <col min="2" max="2" width="9" bestFit="1" customWidth="1"/>
    <col min="3" max="3" width="53.28515625" customWidth="1"/>
    <col min="4" max="4" width="18.7109375" customWidth="1"/>
    <col min="5" max="5" width="21.5703125" customWidth="1"/>
    <col min="6" max="6" width="26.28515625" customWidth="1"/>
    <col min="7" max="7" width="43.42578125" customWidth="1"/>
  </cols>
  <sheetData>
    <row r="1" spans="1:7" ht="25.5">
      <c r="A1" s="305" t="s">
        <v>565</v>
      </c>
      <c r="B1" s="305" t="s">
        <v>566</v>
      </c>
      <c r="C1" s="306" t="s">
        <v>567</v>
      </c>
      <c r="D1" s="305" t="s">
        <v>568</v>
      </c>
      <c r="E1" s="305" t="s">
        <v>569</v>
      </c>
      <c r="F1" s="305" t="s">
        <v>570</v>
      </c>
      <c r="G1" s="305" t="s">
        <v>571</v>
      </c>
    </row>
    <row r="2" spans="1:7" ht="150">
      <c r="A2" s="307">
        <v>45551</v>
      </c>
      <c r="B2" s="308">
        <v>2.1</v>
      </c>
      <c r="C2" s="309" t="s">
        <v>574</v>
      </c>
      <c r="D2" s="308" t="s">
        <v>572</v>
      </c>
      <c r="E2" s="308" t="s">
        <v>575</v>
      </c>
      <c r="F2" s="308"/>
      <c r="G2" s="309" t="s">
        <v>573</v>
      </c>
    </row>
    <row r="3" spans="1:7" ht="15">
      <c r="A3" s="308"/>
      <c r="B3" s="308"/>
      <c r="C3" s="308"/>
      <c r="D3" s="308"/>
      <c r="E3" s="308"/>
      <c r="F3" s="308"/>
      <c r="G3" s="308"/>
    </row>
    <row r="4" spans="1:7" ht="15">
      <c r="A4" s="308"/>
      <c r="B4" s="308"/>
      <c r="C4" s="308"/>
      <c r="D4" s="308"/>
      <c r="E4" s="308"/>
      <c r="F4" s="308"/>
      <c r="G4" s="308"/>
    </row>
    <row r="5" spans="1:7" ht="15">
      <c r="A5" s="308"/>
      <c r="B5" s="308"/>
      <c r="C5" s="308"/>
      <c r="D5" s="308"/>
      <c r="E5" s="308"/>
      <c r="F5" s="308"/>
      <c r="G5" s="308"/>
    </row>
    <row r="6" spans="1:7" ht="15">
      <c r="A6" s="308"/>
      <c r="B6" s="308"/>
      <c r="C6" s="308"/>
      <c r="D6" s="308"/>
      <c r="E6" s="308"/>
      <c r="F6" s="308"/>
      <c r="G6" s="308"/>
    </row>
    <row r="7" spans="1:7" ht="15">
      <c r="A7" s="308"/>
      <c r="B7" s="308"/>
      <c r="C7" s="308"/>
      <c r="D7" s="308"/>
      <c r="E7" s="308"/>
      <c r="F7" s="308"/>
      <c r="G7" s="308"/>
    </row>
    <row r="8" spans="1:7" ht="15">
      <c r="A8" s="308"/>
      <c r="B8" s="308"/>
      <c r="C8" s="308"/>
      <c r="D8" s="308"/>
      <c r="E8" s="308"/>
      <c r="F8" s="308"/>
      <c r="G8" s="308"/>
    </row>
    <row r="9" spans="1:7" ht="15">
      <c r="A9" s="308"/>
      <c r="B9" s="308"/>
      <c r="C9" s="308"/>
      <c r="D9" s="308"/>
      <c r="E9" s="308"/>
      <c r="F9" s="308"/>
      <c r="G9" s="308"/>
    </row>
    <row r="10" spans="1:7" ht="15">
      <c r="A10" s="308"/>
      <c r="B10" s="308"/>
      <c r="C10" s="308"/>
      <c r="D10" s="308"/>
      <c r="E10" s="308"/>
      <c r="F10" s="308"/>
      <c r="G10" s="308"/>
    </row>
    <row r="11" spans="1:7" ht="15">
      <c r="A11" s="308"/>
      <c r="B11" s="308"/>
      <c r="C11" s="308"/>
      <c r="D11" s="308"/>
      <c r="E11" s="308"/>
      <c r="F11" s="308"/>
      <c r="G11" s="308"/>
    </row>
    <row r="12" spans="1:7" ht="15">
      <c r="A12" s="308"/>
      <c r="B12" s="308"/>
      <c r="C12" s="308"/>
      <c r="D12" s="308"/>
      <c r="E12" s="308"/>
      <c r="F12" s="308"/>
      <c r="G12" s="308"/>
    </row>
    <row r="13" spans="1:7" ht="15">
      <c r="A13" s="308"/>
      <c r="B13" s="308"/>
      <c r="C13" s="308"/>
      <c r="D13" s="308"/>
      <c r="E13" s="308"/>
      <c r="F13" s="308"/>
      <c r="G13" s="308"/>
    </row>
    <row r="14" spans="1:7" ht="15">
      <c r="A14" s="308"/>
      <c r="B14" s="308"/>
      <c r="C14" s="308"/>
      <c r="D14" s="308"/>
      <c r="E14" s="308"/>
      <c r="F14" s="308"/>
      <c r="G14" s="308"/>
    </row>
    <row r="15" spans="1:7" ht="15">
      <c r="A15" s="308"/>
      <c r="B15" s="308"/>
      <c r="C15" s="308"/>
      <c r="D15" s="308"/>
      <c r="E15" s="308"/>
      <c r="F15" s="308"/>
      <c r="G15" s="308"/>
    </row>
    <row r="16" spans="1:7" ht="15">
      <c r="A16" s="308"/>
      <c r="B16" s="308"/>
      <c r="C16" s="308"/>
      <c r="D16" s="308"/>
      <c r="E16" s="308"/>
      <c r="F16" s="308"/>
      <c r="G16" s="308"/>
    </row>
    <row r="17" spans="1:7" ht="15">
      <c r="A17" s="308"/>
      <c r="B17" s="308"/>
      <c r="C17" s="308"/>
      <c r="D17" s="308"/>
      <c r="E17" s="308"/>
      <c r="F17" s="308"/>
      <c r="G17" s="308"/>
    </row>
    <row r="18" spans="1:7" ht="15">
      <c r="A18" s="308"/>
      <c r="B18" s="308"/>
      <c r="C18" s="308"/>
      <c r="D18" s="308"/>
      <c r="E18" s="308"/>
      <c r="F18" s="308"/>
      <c r="G18" s="308"/>
    </row>
    <row r="19" spans="1:7" ht="15">
      <c r="A19" s="308"/>
      <c r="B19" s="308"/>
      <c r="C19" s="308"/>
      <c r="D19" s="308"/>
      <c r="E19" s="308"/>
      <c r="F19" s="308"/>
      <c r="G19" s="308"/>
    </row>
    <row r="20" spans="1:7" ht="15">
      <c r="A20" s="308"/>
      <c r="B20" s="308"/>
      <c r="C20" s="308"/>
      <c r="D20" s="308"/>
      <c r="E20" s="308"/>
      <c r="F20" s="308"/>
      <c r="G20" s="308"/>
    </row>
    <row r="21" spans="1:7" ht="15">
      <c r="A21" s="308"/>
      <c r="B21" s="308"/>
      <c r="C21" s="308"/>
      <c r="D21" s="308"/>
      <c r="E21" s="308"/>
      <c r="F21" s="308"/>
      <c r="G21" s="308"/>
    </row>
    <row r="22" spans="1:7" ht="15">
      <c r="A22" s="308"/>
      <c r="B22" s="308"/>
      <c r="C22" s="308"/>
      <c r="D22" s="308"/>
      <c r="E22" s="308"/>
      <c r="F22" s="308"/>
      <c r="G22" s="308"/>
    </row>
    <row r="23" spans="1:7" ht="15">
      <c r="A23" s="308"/>
      <c r="B23" s="308"/>
      <c r="C23" s="308"/>
      <c r="D23" s="308"/>
      <c r="E23" s="308"/>
      <c r="F23" s="308"/>
      <c r="G23" s="308"/>
    </row>
    <row r="24" spans="1:7" ht="15">
      <c r="A24" s="308"/>
      <c r="B24" s="308"/>
      <c r="C24" s="308"/>
      <c r="D24" s="308"/>
      <c r="E24" s="308"/>
      <c r="F24" s="308"/>
      <c r="G24" s="308"/>
    </row>
    <row r="25" spans="1:7" ht="15">
      <c r="A25" s="308"/>
      <c r="B25" s="308"/>
      <c r="C25" s="308"/>
      <c r="D25" s="308"/>
      <c r="E25" s="308"/>
      <c r="F25" s="308"/>
      <c r="G25" s="308"/>
    </row>
    <row r="26" spans="1:7" ht="15">
      <c r="A26" s="308"/>
      <c r="B26" s="308"/>
      <c r="C26" s="308"/>
      <c r="D26" s="308"/>
      <c r="E26" s="308"/>
      <c r="F26" s="308"/>
      <c r="G26" s="308"/>
    </row>
    <row r="27" spans="1:7" ht="15">
      <c r="A27" s="308"/>
      <c r="B27" s="308"/>
      <c r="C27" s="308"/>
      <c r="D27" s="308"/>
      <c r="E27" s="308"/>
      <c r="F27" s="308"/>
      <c r="G27" s="308"/>
    </row>
    <row r="28" spans="1:7" ht="15">
      <c r="A28" s="308"/>
      <c r="B28" s="308"/>
      <c r="C28" s="308"/>
      <c r="D28" s="308"/>
      <c r="E28" s="308"/>
      <c r="F28" s="308"/>
      <c r="G28" s="308"/>
    </row>
    <row r="29" spans="1:7" ht="15">
      <c r="A29" s="308"/>
      <c r="B29" s="308"/>
      <c r="C29" s="308"/>
      <c r="D29" s="308"/>
      <c r="E29" s="308"/>
      <c r="F29" s="308"/>
      <c r="G29" s="308"/>
    </row>
    <row r="30" spans="1:7" ht="15">
      <c r="A30" s="308"/>
      <c r="B30" s="308"/>
      <c r="C30" s="308"/>
      <c r="D30" s="308"/>
      <c r="E30" s="308"/>
      <c r="F30" s="308"/>
      <c r="G30" s="308"/>
    </row>
    <row r="31" spans="1:7" ht="15">
      <c r="A31" s="308"/>
      <c r="B31" s="308"/>
      <c r="C31" s="308"/>
      <c r="D31" s="308"/>
      <c r="E31" s="308"/>
      <c r="F31" s="308"/>
      <c r="G31" s="308"/>
    </row>
    <row r="32" spans="1:7" ht="15">
      <c r="A32" s="308"/>
      <c r="B32" s="308"/>
      <c r="C32" s="308"/>
      <c r="D32" s="308"/>
      <c r="E32" s="308"/>
      <c r="F32" s="308"/>
      <c r="G32" s="308"/>
    </row>
    <row r="33" spans="1:7" ht="15">
      <c r="A33" s="308"/>
      <c r="B33" s="308"/>
      <c r="C33" s="308"/>
      <c r="D33" s="308"/>
      <c r="E33" s="308"/>
      <c r="F33" s="308"/>
      <c r="G33" s="30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527AE3E195F34DB1EFBE197AFEFAD9" ma:contentTypeVersion="19" ma:contentTypeDescription="Create a new document." ma:contentTypeScope="" ma:versionID="8547e6bae36a41d02401f544f4895346">
  <xsd:schema xmlns:xsd="http://www.w3.org/2001/XMLSchema" xmlns:xs="http://www.w3.org/2001/XMLSchema" xmlns:p="http://schemas.microsoft.com/office/2006/metadata/properties" xmlns:ns2="7a5fbea8-627d-472c-b015-54765d99e351" xmlns:ns3="0b96b00e-6eeb-4c6f-886e-54b3fbd49a5e" targetNamespace="http://schemas.microsoft.com/office/2006/metadata/properties" ma:root="true" ma:fieldsID="854749d2013745bc8380da2416f5d0db" ns2:_="" ns3:_="">
    <xsd:import namespace="7a5fbea8-627d-472c-b015-54765d99e351"/>
    <xsd:import namespace="0b96b00e-6eeb-4c6f-886e-54b3fbd49a5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fbea8-627d-472c-b015-54765d99e35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5028f40-4a54-4c93-b13e-b035df143116}" ma:internalName="TaxCatchAll" ma:showField="CatchAllData" ma:web="7a5fbea8-627d-472c-b015-54765d99e3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96b00e-6eeb-4c6f-886e-54b3fbd49a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35f125-ff7d-49c8-b4b7-9a369ce60936"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a5fbea8-627d-472c-b015-54765d99e351" xsi:nil="true"/>
    <lcf76f155ced4ddcb4097134ff3c332f xmlns="0b96b00e-6eeb-4c6f-886e-54b3fbd49a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30DF37-5825-4E38-B14E-8A8BD17217EF}">
  <ds:schemaRefs>
    <ds:schemaRef ds:uri="http://schemas.microsoft.com/sharepoint/v3/contenttype/forms"/>
  </ds:schemaRefs>
</ds:datastoreItem>
</file>

<file path=customXml/itemProps2.xml><?xml version="1.0" encoding="utf-8"?>
<ds:datastoreItem xmlns:ds="http://schemas.openxmlformats.org/officeDocument/2006/customXml" ds:itemID="{23E30FFF-036A-49EF-96CA-AAEBEEF7CA7A}"/>
</file>

<file path=customXml/itemProps3.xml><?xml version="1.0" encoding="utf-8"?>
<ds:datastoreItem xmlns:ds="http://schemas.openxmlformats.org/officeDocument/2006/customXml" ds:itemID="{BCDD5658-8181-47B7-B743-9C93A441A2B5}">
  <ds:schemaRefs>
    <ds:schemaRef ds:uri="http://schemas.microsoft.com/office/2006/metadata/properties"/>
    <ds:schemaRef ds:uri="http://schemas.microsoft.com/office/infopath/2007/PartnerControls"/>
    <ds:schemaRef ds:uri="4a5dd90e-367a-41ec-8f90-a2fa4b8e94f7"/>
    <ds:schemaRef ds:uri="5bee7c71-cfe6-48ab-9ba7-3a914dd5e4c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ReadMe</vt:lpstr>
      <vt:lpstr>BB Reverse Calc</vt:lpstr>
      <vt:lpstr>BB Simple Calc</vt:lpstr>
      <vt:lpstr>BB Service Inclusions</vt:lpstr>
      <vt:lpstr>WB Reverse Calc</vt:lpstr>
      <vt:lpstr>WB Simple Calc</vt:lpstr>
      <vt:lpstr>Tenancy Reverse Calc</vt:lpstr>
      <vt:lpstr>Tenancy Simple Calc</vt:lpstr>
      <vt:lpstr>Version Control - QA details</vt:lpstr>
      <vt:lpstr>Reverse Calculator (pre QA fix)</vt:lpstr>
      <vt:lpstr>DeltaQ QA WB&amp;T</vt:lpstr>
      <vt:lpstr>DeltaQ QA Checks</vt:lpstr>
      <vt:lpstr>QA Checks</vt:lpstr>
      <vt:lpstr>QA Checks (DQ update)</vt:lpstr>
      <vt:lpstr>Star Bands</vt:lpstr>
      <vt:lpstr>Climate_pcode_xref</vt:lpstr>
      <vt:lpstr>Climate_zones</vt:lpstr>
      <vt:lpstr>ASInclusions</vt:lpstr>
      <vt:lpstr>'BB Reverse Calc'!Print_Area</vt:lpstr>
      <vt:lpstr>'BB Simple Calc'!Print_Area</vt:lpstr>
      <vt:lpstr>ReadMe!Print_Area</vt:lpstr>
      <vt:lpstr>'Reverse Calculator (pre QA fix)'!Print_Area</vt:lpstr>
      <vt:lpstr>'Tenancy Reverse Calc'!Print_Area</vt:lpstr>
      <vt:lpstr>'Tenancy Simple Calc'!Print_Area</vt:lpstr>
      <vt:lpstr>'WB Reverse Calc'!Print_Area</vt:lpstr>
      <vt:lpstr>'WB Simple Calc'!Print_Area</vt:lpstr>
      <vt:lpstr>StarBands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Supratik Ghosh</dc:creator>
  <cp:keywords/>
  <dc:description/>
  <cp:lastModifiedBy>Ratija Chitnavis</cp:lastModifiedBy>
  <cp:revision/>
  <dcterms:created xsi:type="dcterms:W3CDTF">2001-04-10T04:50:52Z</dcterms:created>
  <dcterms:modified xsi:type="dcterms:W3CDTF">2024-09-18T13:25:09Z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0x01010073527AE3E195F34DB1EFBE197AFEFAD9</vt:lpwstr>
  </property>
  <property fmtid="{D5CDD505-2E9C-101B-9397-08002B2CF9AE}" pid="3" name="MediaServiceImageTags">
    <vt:lpwstr/>
  </property>
</Properties>
</file>